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tkm/Box/NExS Software/SOR/"/>
    </mc:Choice>
  </mc:AlternateContent>
  <xr:revisionPtr revIDLastSave="0" documentId="13_ncr:1_{BEC1DDDF-D0A2-DD49-AE6A-AF8C486EED9C}" xr6:coauthVersionLast="45" xr6:coauthVersionMax="45" xr10:uidLastSave="{00000000-0000-0000-0000-000000000000}"/>
  <bookViews>
    <workbookView xWindow="7580" yWindow="4860" windowWidth="25760" windowHeight="15480" xr2:uid="{00000000-000D-0000-FFFF-FFFF00000000}"/>
  </bookViews>
  <sheets>
    <sheet name="Inventory Levels" sheetId="1" r:id="rId1"/>
    <sheet name="Team" sheetId="4" r:id="rId2"/>
    <sheet name="Login" sheetId="5" r:id="rId3"/>
    <sheet name="OMStart" sheetId="11" r:id="rId4"/>
    <sheet name="LdrStart" sheetId="12" r:id="rId5"/>
    <sheet name="ReqForm" sheetId="6" r:id="rId6"/>
    <sheet name="Cart" sheetId="7" r:id="rId7"/>
    <sheet name="Confirmation" sheetId="10" r:id="rId8"/>
    <sheet name="OrderDetail" sheetId="2" r:id="rId9"/>
    <sheet name="NExS.app" sheetId="9" r:id="rId10"/>
  </sheets>
  <definedNames>
    <definedName name="Category">ReqForm!$B$2</definedName>
    <definedName name="Item">ReqForm!$B$4</definedName>
    <definedName name="Item_Count">Cart!$G$8</definedName>
    <definedName name="Max_items">Cart!$G$9</definedName>
    <definedName name="OrderDetail">OrderDetail!$A$1:$BT$2</definedName>
    <definedName name="OrderRange">Cart!$G$11</definedName>
    <definedName name="OrderType">LdrStart!$E$4</definedName>
    <definedName name="Part_Category">'Inventory Levels'!$B:$B</definedName>
    <definedName name="Part_ID">'Inventory Levels'!$A:$A</definedName>
    <definedName name="Part_Name">'Inventory Levels'!$C:$C</definedName>
    <definedName name="Quantity">ReqForm!$C$6</definedName>
    <definedName name="Role">Login!$D$3</definedName>
    <definedName name="Start">Login!$D$4</definedName>
    <definedName name="Team_Leads">Team!$A$13:$C$28</definedName>
    <definedName name="Tech_List">Team!$E$13:$E$28</definedName>
    <definedName name="Technician">OMStart!$A$4</definedName>
    <definedName name="User">Login!$D$2</definedName>
    <definedName name="Users">Team!$A$5:$C$9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6" l="1"/>
  <c r="E2" i="2" l="1"/>
  <c r="F2" i="2" s="1"/>
  <c r="F2" i="1"/>
  <c r="G2" i="1"/>
  <c r="F3" i="1"/>
  <c r="G3" i="1"/>
  <c r="F4" i="1"/>
  <c r="G4" i="1"/>
  <c r="F5" i="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65" i="1"/>
  <c r="G65" i="1"/>
  <c r="F66" i="1"/>
  <c r="G66" i="1"/>
  <c r="C4" i="7"/>
  <c r="F2" i="6"/>
  <c r="F4" i="6"/>
  <c r="G11" i="6"/>
  <c r="G2" i="2"/>
  <c r="C3" i="7"/>
  <c r="C5" i="7" s="1"/>
  <c r="E4" i="11"/>
  <c r="E6" i="11" s="1"/>
  <c r="A6" i="11" s="1"/>
  <c r="E4" i="12"/>
  <c r="E5" i="12" s="1"/>
  <c r="E6" i="12" s="1"/>
  <c r="A6" i="12" s="1"/>
  <c r="D2" i="2" l="1"/>
  <c r="BJ2" i="2"/>
  <c r="B9" i="7"/>
  <c r="B10" i="7"/>
  <c r="B11" i="7"/>
  <c r="H9" i="6"/>
  <c r="H10" i="6"/>
  <c r="C2" i="2"/>
  <c r="D3" i="5"/>
  <c r="D2" i="5"/>
  <c r="C10" i="7"/>
  <c r="C11" i="7"/>
  <c r="B12" i="7"/>
  <c r="C12" i="7"/>
  <c r="B13" i="7"/>
  <c r="C13" i="7"/>
  <c r="B14" i="7"/>
  <c r="C14" i="7"/>
  <c r="B15" i="7"/>
  <c r="C15" i="7"/>
  <c r="B16" i="7"/>
  <c r="C16" i="7"/>
  <c r="B17" i="7"/>
  <c r="C17" i="7"/>
  <c r="B18" i="7"/>
  <c r="C18" i="7"/>
  <c r="C9" i="7"/>
  <c r="C6" i="7"/>
  <c r="H11" i="6"/>
  <c r="F6" i="6"/>
  <c r="D6" i="6"/>
  <c r="F8" i="6" l="1"/>
  <c r="A4" i="5"/>
  <c r="BC2" i="2"/>
  <c r="BI2" i="2"/>
  <c r="BO2" i="2"/>
  <c r="BR2" i="2"/>
  <c r="BS2" i="2"/>
  <c r="BT2" i="2"/>
  <c r="BK2" i="2"/>
  <c r="BL2" i="2"/>
  <c r="AQ2" i="2"/>
  <c r="T2" i="2"/>
  <c r="AF2" i="2"/>
  <c r="BD2" i="2"/>
  <c r="H2" i="2"/>
  <c r="U2" i="2"/>
  <c r="AG2" i="2"/>
  <c r="BE2" i="2"/>
  <c r="J2" i="2"/>
  <c r="V2" i="2"/>
  <c r="AH2" i="2"/>
  <c r="BF2" i="2"/>
  <c r="W2" i="2"/>
  <c r="AI2" i="2"/>
  <c r="BG2" i="2"/>
  <c r="L2" i="2"/>
  <c r="X2" i="2"/>
  <c r="AV2" i="2"/>
  <c r="Y2" i="2"/>
  <c r="AK2" i="2"/>
  <c r="N2" i="2"/>
  <c r="AX2" i="2"/>
  <c r="Q2" i="2"/>
  <c r="AC2" i="2"/>
  <c r="AO2" i="2"/>
  <c r="BA2" i="2"/>
  <c r="BM2" i="2"/>
  <c r="S2" i="2"/>
  <c r="AE2" i="2"/>
  <c r="AR2" i="2"/>
  <c r="AS2" i="2"/>
  <c r="AT2" i="2"/>
  <c r="K2" i="2"/>
  <c r="AU2" i="2"/>
  <c r="AJ2" i="2"/>
  <c r="BH2" i="2"/>
  <c r="M2" i="2"/>
  <c r="AW2" i="2"/>
  <c r="Z2" i="2"/>
  <c r="AL2" i="2"/>
  <c r="O2" i="2"/>
  <c r="AA2" i="2"/>
  <c r="AM2" i="2"/>
  <c r="AY2" i="2"/>
  <c r="G8" i="7"/>
  <c r="P2" i="2"/>
  <c r="AB2" i="2"/>
  <c r="AN2" i="2"/>
  <c r="AZ2" i="2"/>
  <c r="I2" i="2"/>
  <c r="R2" i="2"/>
  <c r="AD2" i="2"/>
  <c r="AP2" i="2"/>
  <c r="BB2" i="2"/>
  <c r="BN2" i="2"/>
  <c r="BP2" i="2"/>
  <c r="BQ2" i="2"/>
  <c r="E14" i="4"/>
  <c r="D4" i="5"/>
  <c r="B5" i="10" s="1"/>
  <c r="A1" i="12"/>
  <c r="A1" i="11"/>
  <c r="B2" i="2"/>
  <c r="E24" i="4"/>
  <c r="E25" i="4"/>
  <c r="E17" i="4"/>
  <c r="E13" i="4"/>
  <c r="E28" i="4"/>
  <c r="E16" i="4"/>
  <c r="E27" i="4"/>
  <c r="E15" i="4"/>
  <c r="E23" i="4"/>
  <c r="E22" i="4"/>
  <c r="E21" i="4"/>
  <c r="E20" i="4"/>
  <c r="E19" i="4"/>
  <c r="E18" i="4"/>
  <c r="E26" i="4"/>
  <c r="C2" i="7"/>
  <c r="A2" i="2"/>
  <c r="C1" i="7" s="1"/>
  <c r="G9" i="6" l="1"/>
  <c r="G11" i="7"/>
  <c r="C22" i="7"/>
  <c r="G10" i="6"/>
  <c r="C8" i="6" s="1"/>
  <c r="D8" i="5"/>
  <c r="B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tc={1F5548D5-CF08-E84A-AA01-A255DE011FBE}</author>
    <author>tc={97886008-5352-6640-BDE2-96027B54E22E}</author>
  </authors>
  <commentList>
    <comment ref="F2" authorId="0" shapeId="0" xr:uid="{1F5548D5-CF08-E84A-AA01-A255DE011FBE}">
      <text>
        <t>[Threaded comment]
Your version of Excel allows you to read this threaded comment; however, any edits to it will get removed if the file is opened in a newer version of Excel. Learn more: https://go.microsoft.com/fwlink/?linkid=870924
Comment:
    The formulas in this column generate a list of Categories for the drop-down on the ReqForm</t>
      </text>
    </comment>
    <comment ref="G2" authorId="1" shapeId="0" xr:uid="{97886008-5352-6640-BDE2-96027B54E22E}">
      <text>
        <t>[Threaded comment]
Your version of Excel allows you to read this threaded comment; however, any edits to it will get removed if the file is opened in a newer version of Excel. Learn more: https://go.microsoft.com/fwlink/?linkid=870924
Comment:
    The formulas in this column generate a list of part names for the selected category on ReqForm</t>
      </text>
    </comment>
  </commentList>
</comments>
</file>

<file path=xl/sharedStrings.xml><?xml version="1.0" encoding="utf-8"?>
<sst xmlns="http://schemas.openxmlformats.org/spreadsheetml/2006/main" count="462" uniqueCount="271">
  <si>
    <t>Part ID</t>
  </si>
  <si>
    <t>Part Category</t>
  </si>
  <si>
    <t>Part Name</t>
  </si>
  <si>
    <t>Currently In Stock</t>
  </si>
  <si>
    <t>Re-Order Level</t>
  </si>
  <si>
    <t>JBR:SP05</t>
  </si>
  <si>
    <t>J-Bar Nozzles / Parts</t>
  </si>
  <si>
    <t>Soap 0550</t>
  </si>
  <si>
    <t>JBR:SP25</t>
  </si>
  <si>
    <t>Soap 2550</t>
  </si>
  <si>
    <t>JBR:SP00</t>
  </si>
  <si>
    <t>Soap 0050</t>
  </si>
  <si>
    <t>JBR:SH5</t>
  </si>
  <si>
    <t>Shooter #5 (Innovative Powerwashing Supplies)</t>
  </si>
  <si>
    <t>JBR:4WY</t>
  </si>
  <si>
    <t>J-Bar 4-Way Connector</t>
  </si>
  <si>
    <t>HPN:40T8</t>
  </si>
  <si>
    <t>High Pressure Nozzles</t>
  </si>
  <si>
    <t>HPN:40T7</t>
  </si>
  <si>
    <t>XJT:M5</t>
  </si>
  <si>
    <t>X-Jet Nozzles/Parts</t>
  </si>
  <si>
    <t>M5</t>
  </si>
  <si>
    <t>XJT:M5DS</t>
  </si>
  <si>
    <t>M5-DS (Soap)</t>
  </si>
  <si>
    <t>XJT:M5TW</t>
  </si>
  <si>
    <t>Replacement M5 Twist Nozzle</t>
  </si>
  <si>
    <t>XJT:M5HB</t>
  </si>
  <si>
    <t>Replacement M5 Hose Barb</t>
  </si>
  <si>
    <t>XJT:PAILS</t>
  </si>
  <si>
    <t>X-Jet Pail System (Hose/Lid)</t>
  </si>
  <si>
    <t>XJT:PAIL</t>
  </si>
  <si>
    <t>X-Jet Pail</t>
  </si>
  <si>
    <t>XJT:PAILB</t>
  </si>
  <si>
    <t>X-Jet Pail Breather Cap</t>
  </si>
  <si>
    <t>SFC:SFC</t>
  </si>
  <si>
    <t>Surface Cleaner Parts</t>
  </si>
  <si>
    <t>BE Whirlaway 20" Stainless Steel Surface Cleaner (Complete)</t>
  </si>
  <si>
    <t>SFC:SPRB</t>
  </si>
  <si>
    <t>20" Stainless Steel Spraybar (BE Whirlaway)</t>
  </si>
  <si>
    <t>SFC:SWIV</t>
  </si>
  <si>
    <t>85790004 - 2.5" Swivel (BE Whirlaway)</t>
  </si>
  <si>
    <t>SFC:HAMR</t>
  </si>
  <si>
    <t>DCG4000FSC - GP Hammerhead Trigger Gun</t>
  </si>
  <si>
    <t>SFC:WIRL</t>
  </si>
  <si>
    <t>BE Whirlaway replacement Trigger Gun</t>
  </si>
  <si>
    <t>SFC:WEEL</t>
  </si>
  <si>
    <t>85790029 - BE Whirlaway Replacement Wheel (set of 4)</t>
  </si>
  <si>
    <t>SFC:HOSE</t>
  </si>
  <si>
    <t>SFC:NOZL</t>
  </si>
  <si>
    <t>15045 Nozzle (Set of 2)</t>
  </si>
  <si>
    <t>CUP:14MS</t>
  </si>
  <si>
    <t>Quick Couplers</t>
  </si>
  <si>
    <t>1/4" Male Socket</t>
  </si>
  <si>
    <t>CUP:14FS</t>
  </si>
  <si>
    <t>1/4" Female Socket</t>
  </si>
  <si>
    <t>CUP:14FP</t>
  </si>
  <si>
    <t>1/4" Female Plug</t>
  </si>
  <si>
    <t>CUP:38MS</t>
  </si>
  <si>
    <t>3/8" Male Socket</t>
  </si>
  <si>
    <t>CUP:38FS</t>
  </si>
  <si>
    <t>3/8" Female Socket</t>
  </si>
  <si>
    <t>CUP:38MP</t>
  </si>
  <si>
    <t>3/8" Male Plug</t>
  </si>
  <si>
    <t>CUP:38FP</t>
  </si>
  <si>
    <t>3/8" Female Plug</t>
  </si>
  <si>
    <t>MPW:38BV</t>
  </si>
  <si>
    <t>Misc. Pressure Washing Parts</t>
  </si>
  <si>
    <t>High Pressure 3/8" Ball Valve</t>
  </si>
  <si>
    <t>MPW:INJE</t>
  </si>
  <si>
    <t>2.1 Chemical Injector</t>
  </si>
  <si>
    <t>MPW:3WPV</t>
  </si>
  <si>
    <t>3-Way Poly Valve (Bleach Valve)</t>
  </si>
  <si>
    <t>MPW:1SWIV</t>
  </si>
  <si>
    <t>Hannay Reel 1" Swivel</t>
  </si>
  <si>
    <t>MPW:BUSH</t>
  </si>
  <si>
    <t>3/8" to 1" Bushing for Hannay Reel 1" Swivel</t>
  </si>
  <si>
    <t>MPW:PVC</t>
  </si>
  <si>
    <t>1" PVC Threaded Ball Valve</t>
  </si>
  <si>
    <t>MPW:BARB</t>
  </si>
  <si>
    <t>1" Threaded Hose Barb</t>
  </si>
  <si>
    <t>MPW:STRNR</t>
  </si>
  <si>
    <t>1" Strainer (water filter)</t>
  </si>
  <si>
    <t>MPW:10RN</t>
  </si>
  <si>
    <t>#10 O-Rings</t>
  </si>
  <si>
    <t>MPW:08RN</t>
  </si>
  <si>
    <t>#8 O-Rings</t>
  </si>
  <si>
    <t>HOS:12VYL</t>
  </si>
  <si>
    <t>Hose</t>
  </si>
  <si>
    <t>1/2" Braided Vinyl Hose (Bypass Hose/foot)</t>
  </si>
  <si>
    <t>HOS:58VYL</t>
  </si>
  <si>
    <t>5/8" Braided Vinyl Hose (Bypass Hose/foot - Newer Trucks</t>
  </si>
  <si>
    <t>HOS:1VYL</t>
  </si>
  <si>
    <t>1" Braided Vinyl Hose (Inlet Hose/foot)</t>
  </si>
  <si>
    <t>HOS:14HS</t>
  </si>
  <si>
    <t>1/4" Vinyl Hose (Injector Hose/foot)</t>
  </si>
  <si>
    <t>HOS:34NK</t>
  </si>
  <si>
    <t>HOS:58NK</t>
  </si>
  <si>
    <t>HOS:100FT</t>
  </si>
  <si>
    <t>HOS:50FT</t>
  </si>
  <si>
    <t>HOS:10JMP</t>
  </si>
  <si>
    <t>HOS:6JMP</t>
  </si>
  <si>
    <t>PWT:SUTNR</t>
  </si>
  <si>
    <t>Pressure Washing Tools/Accessories</t>
  </si>
  <si>
    <t>Suttner ST-2315 Spray Gun</t>
  </si>
  <si>
    <t>PWT:16WAN</t>
  </si>
  <si>
    <t>16" Stainless Steel Wand</t>
  </si>
  <si>
    <t>PWT:36WAN</t>
  </si>
  <si>
    <t>36" Stainless Steel Insulated Wand</t>
  </si>
  <si>
    <t>PWT:60WAN</t>
  </si>
  <si>
    <t>60" Stainless Steel Wand</t>
  </si>
  <si>
    <t>GEN:WRENC</t>
  </si>
  <si>
    <t>General Tools</t>
  </si>
  <si>
    <t>Hydrant Wrench</t>
  </si>
  <si>
    <t>GEN:12PLY</t>
  </si>
  <si>
    <t>Vise-Grips Locking Plier (12")</t>
  </si>
  <si>
    <t>GEN:6PLY</t>
  </si>
  <si>
    <t>Vise-Grips Locking Plier (6" Long Nose)</t>
  </si>
  <si>
    <t>GEN:CHANL</t>
  </si>
  <si>
    <t>Channel-Locks Plier</t>
  </si>
  <si>
    <t>GEN:PHLPS</t>
  </si>
  <si>
    <t>Phillips Head Screwdriver</t>
  </si>
  <si>
    <t>GEN:FLATH</t>
  </si>
  <si>
    <t>Flat Head Screwdriver</t>
  </si>
  <si>
    <t>GEN:ORPIK</t>
  </si>
  <si>
    <t>O-Ring Pick</t>
  </si>
  <si>
    <t>GEN:TFLN</t>
  </si>
  <si>
    <t>Teflon Thread Tape</t>
  </si>
  <si>
    <t>GEN:KNIFE</t>
  </si>
  <si>
    <t>Utility Knife</t>
  </si>
  <si>
    <t>GEN:BLADE</t>
  </si>
  <si>
    <t>Utlility Knife Replacement Blades</t>
  </si>
  <si>
    <t>GEN:KEY</t>
  </si>
  <si>
    <t>4-Way Silcock Key (Comercial Water Key)</t>
  </si>
  <si>
    <t>GEN:NEEDL</t>
  </si>
  <si>
    <t>Needle-Nose Plier</t>
  </si>
  <si>
    <t xml:space="preserve">User </t>
  </si>
  <si>
    <t>Date</t>
  </si>
  <si>
    <t>Time</t>
  </si>
  <si>
    <t xml:space="preserve">Technician </t>
  </si>
  <si>
    <t>Ops Mgr</t>
  </si>
  <si>
    <t>Division</t>
  </si>
  <si>
    <t>Operations Manager</t>
  </si>
  <si>
    <t>Lead Technician</t>
  </si>
  <si>
    <t>User</t>
  </si>
  <si>
    <t>Role</t>
  </si>
  <si>
    <t>PIN</t>
  </si>
  <si>
    <t>OC</t>
  </si>
  <si>
    <t>OM</t>
  </si>
  <si>
    <t>MD</t>
  </si>
  <si>
    <t>Enter PIN:</t>
  </si>
  <si>
    <t>If a valid PIN is entered, D2 will be the User name</t>
  </si>
  <si>
    <t>User:</t>
  </si>
  <si>
    <t>Role:</t>
  </si>
  <si>
    <t>The formulas at left generate a list of Lead Technicians to display in the drop-down on the order view.  If the Role is OM (ops mgr) only the technicians managed by that OM are displayed.  Otherwise, all technicians are displayed.  The list is named "Tech_List".</t>
  </si>
  <si>
    <t>Named Ranges legend:</t>
  </si>
  <si>
    <t>Users</t>
  </si>
  <si>
    <t>Team_Leads</t>
  </si>
  <si>
    <t>Tech_List</t>
  </si>
  <si>
    <t>Category</t>
  </si>
  <si>
    <t>Item</t>
  </si>
  <si>
    <t>Quantity</t>
  </si>
  <si>
    <t>The button action below adds the selected item to the cart and resets the Item and Quantity inputs</t>
  </si>
  <si>
    <t>View Cart {setView: "Cart"}</t>
  </si>
  <si>
    <t>=""""&amp;SUBSTITUTE(B4,"""","\""")&amp;""""</t>
  </si>
  <si>
    <t>Below H18:I27 is a "hidden view" that is used to store the order information.  It's not strictly necessary, but it keeps the inputs hidden so that you can't accidentally edit them in the Cart. However, we're storing the quantity in the Cart so it can be conveniently changed there.</t>
  </si>
  <si>
    <t>Description</t>
  </si>
  <si>
    <t>Date:</t>
  </si>
  <si>
    <t>item</t>
  </si>
  <si>
    <t>Qty</t>
  </si>
  <si>
    <t>Item Count:</t>
  </si>
  <si>
    <t>Max items:</t>
  </si>
  <si>
    <t>OrderRange:</t>
  </si>
  <si>
    <t>Add more parts {setView: "ReqForm"}</t>
  </si>
  <si>
    <t xml:space="preserve">Type </t>
  </si>
  <si>
    <t>app</t>
  </si>
  <si>
    <t>view</t>
  </si>
  <si>
    <t>name</t>
  </si>
  <si>
    <t>Login</t>
  </si>
  <si>
    <t>ReqForm</t>
  </si>
  <si>
    <t>inputs</t>
  </si>
  <si>
    <t>b2, b4, c6</t>
  </si>
  <si>
    <t>buttons</t>
  </si>
  <si>
    <t>c8, c10</t>
  </si>
  <si>
    <t>Cart</t>
  </si>
  <si>
    <t>Confirmation</t>
  </si>
  <si>
    <t>b3, b5</t>
  </si>
  <si>
    <t>ReqForm!H18:I27</t>
  </si>
  <si>
    <t># this is a hidden view to store intermediate values for "Add to Cart"</t>
  </si>
  <si>
    <t>HiddenInputs</t>
  </si>
  <si>
    <t>hidden</t>
  </si>
  <si>
    <t>h18:i27</t>
  </si>
  <si>
    <t>Tech:</t>
  </si>
  <si>
    <t>Type:</t>
  </si>
  <si>
    <t>Increase these and expand the boxes at left to allow more than 10 entries.  Also, adjust the input ranges in NExS.app accordingly</t>
  </si>
  <si>
    <t>Your order has been submitted</t>
  </si>
  <si>
    <t>Confirmation!A1:C6</t>
  </si>
  <si>
    <t>Parts List</t>
  </si>
  <si>
    <t>Part</t>
  </si>
  <si>
    <t>Select Technician</t>
  </si>
  <si>
    <t>Select Order Type</t>
  </si>
  <si>
    <t>OrderDetail</t>
  </si>
  <si>
    <t>OrderDetail!A1:BT2</t>
  </si>
  <si>
    <t>no view nav</t>
  </si>
  <si>
    <t>ReqForm!B1:D11</t>
  </si>
  <si>
    <t>Replacement Surface Cleaner Jumper Hose (6ft)</t>
  </si>
  <si>
    <t>3/4" NeverKink Garden Hose (100ft)</t>
  </si>
  <si>
    <t>5/8" NeverKink Garden Hose (100ft)</t>
  </si>
  <si>
    <t>Non-Marking High Pressure Hose - 6000psi (100ft)</t>
  </si>
  <si>
    <t>Non-Marking High Pressure Hose - 6000psi (50ft)</t>
  </si>
  <si>
    <t>Non-Marking High Pressure Hose - 6000psi (10ft) Jumper Hose</t>
  </si>
  <si>
    <t>Non-Marking High Pressure Hose - 6000psi (6ft) Jumper Hose</t>
  </si>
  <si>
    <t>SOR</t>
  </si>
  <si>
    <t>Next:</t>
  </si>
  <si>
    <t>Start:</t>
  </si>
  <si>
    <t>Parts Inventory Tracking</t>
  </si>
  <si>
    <t>Action:</t>
  </si>
  <si>
    <t>OrderType:</t>
  </si>
  <si>
    <t>Issuance</t>
  </si>
  <si>
    <t>Technician:</t>
  </si>
  <si>
    <t>Login!a1:b9</t>
  </si>
  <si>
    <t>b6</t>
  </si>
  <si>
    <t>b8</t>
  </si>
  <si>
    <t>OMStart</t>
  </si>
  <si>
    <t>OMStart!a1:b7</t>
  </si>
  <si>
    <t>a4</t>
  </si>
  <si>
    <t>a6</t>
  </si>
  <si>
    <t>LdrStart!a1:b8</t>
  </si>
  <si>
    <t>LdrStart</t>
  </si>
  <si>
    <t>If a valid PIN is entered, E2 will be the user's role in the company</t>
  </si>
  <si>
    <t>This will be the starting view, depending on the user's role</t>
  </si>
  <si>
    <t xml:space="preserve">Logout {setInputs: ["Login!B6", "","OMStart!A4", "", "LdrStart!B4", "Issuance", "ReqForm!B2:C6", "", "HiddenInputs!H18:I27", "", "Cart!D7:D16", "" ], setView: "Login"} </t>
  </si>
  <si>
    <t>Ops Mgr:</t>
  </si>
  <si>
    <t>Div:</t>
  </si>
  <si>
    <t>c20, c22</t>
  </si>
  <si>
    <t>d9:d18</t>
  </si>
  <si>
    <t>These are the individuals allowed to use the app by entering a PIN number</t>
  </si>
  <si>
    <t>The names of the Team Leads are in column A, followed by their manager in column B</t>
  </si>
  <si>
    <t>This is a generated list for the "Select Technician" dropdown on the OMStart tab</t>
  </si>
  <si>
    <t>A</t>
  </si>
  <si>
    <t>B</t>
  </si>
  <si>
    <t>C</t>
  </si>
  <si>
    <t>Alfred Digitale</t>
  </si>
  <si>
    <t>Gerry Friedman</t>
  </si>
  <si>
    <t>Whitney Gill</t>
  </si>
  <si>
    <t>Ricardo Gonzales</t>
  </si>
  <si>
    <t>Mike Guilianno</t>
  </si>
  <si>
    <t>Giovanni Leruth</t>
  </si>
  <si>
    <t>Howard Mullaney</t>
  </si>
  <si>
    <t>Travis Ozark</t>
  </si>
  <si>
    <t>Caitrin Strong</t>
  </si>
  <si>
    <t>Jackie Valentin</t>
  </si>
  <si>
    <t>Noah Villanueva</t>
  </si>
  <si>
    <t>Edward Buck</t>
  </si>
  <si>
    <t>Latia Costa</t>
  </si>
  <si>
    <t>Maruk Fraval</t>
  </si>
  <si>
    <t>Myriam Givens</t>
  </si>
  <si>
    <t>Jeremy Prater </t>
  </si>
  <si>
    <t>Dunno Who</t>
  </si>
  <si>
    <t>Bigg Boss</t>
  </si>
  <si>
    <t>Operations Coordinator</t>
  </si>
  <si>
    <t>Managing Director</t>
  </si>
  <si>
    <t>7338</t>
  </si>
  <si>
    <t>1912</t>
  </si>
  <si>
    <t>7147</t>
  </si>
  <si>
    <t>2514</t>
  </si>
  <si>
    <t>2795</t>
  </si>
  <si>
    <t>NOTE: This is a demo of the actual application.  Clicking "Submit Order" will send a CSV file with all details of the order to the app owner.  In this demo you will simply see a fake order confirmation.</t>
  </si>
  <si>
    <t>Cart!B1:D24</t>
  </si>
  <si>
    <t># this is a hidden view to store the detailed order information submitted to the app owner</t>
  </si>
  <si>
    <t>Parts Inventory Tracking - Demo</t>
  </si>
  <si>
    <t>Demo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</si>
</sst>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2"/>
      <color theme="1"/>
      <name val="Arial"/>
      <family val="2"/>
      <scheme val="minor"/>
    </font>
    <font>
      <b/>
      <sz val="12"/>
      <color rgb="FFFFFFFF"/>
      <name val="Calibri"/>
      <family val="2"/>
    </font>
    <font>
      <sz val="12"/>
      <color rgb="FF000000"/>
      <name val="Calibri"/>
      <family val="2"/>
    </font>
    <font>
      <sz val="11"/>
      <color rgb="FF000000"/>
      <name val="Arial"/>
      <family val="2"/>
    </font>
    <font>
      <b/>
      <sz val="11"/>
      <color rgb="FF000000"/>
      <name val="Arial"/>
      <family val="2"/>
    </font>
    <font>
      <b/>
      <sz val="10"/>
      <color rgb="FFFFFFFF"/>
      <name val="Arial"/>
      <family val="2"/>
    </font>
    <font>
      <sz val="10"/>
      <color rgb="FF000000"/>
      <name val="Arial"/>
      <family val="2"/>
    </font>
    <font>
      <b/>
      <sz val="12"/>
      <color theme="1"/>
      <name val="Arial"/>
      <family val="2"/>
      <scheme val="minor"/>
    </font>
    <font>
      <b/>
      <sz val="10"/>
      <color rgb="FF000000"/>
      <name val="Arial"/>
      <family val="2"/>
    </font>
    <font>
      <i/>
      <sz val="12"/>
      <color theme="8"/>
      <name val="Arial"/>
      <family val="2"/>
      <scheme val="minor"/>
    </font>
    <font>
      <b/>
      <i/>
      <sz val="12"/>
      <color theme="1"/>
      <name val="Arial"/>
      <family val="2"/>
      <scheme val="minor"/>
    </font>
    <font>
      <b/>
      <i/>
      <sz val="10"/>
      <color theme="8"/>
      <name val="Arial"/>
      <family val="2"/>
    </font>
    <font>
      <i/>
      <sz val="12"/>
      <color rgb="FF5B9BD5"/>
      <name val="Calibri"/>
      <family val="2"/>
    </font>
    <font>
      <b/>
      <sz val="12"/>
      <color rgb="FF000000"/>
      <name val="Arial"/>
      <family val="2"/>
    </font>
    <font>
      <sz val="12"/>
      <color rgb="FF000000"/>
      <name val="Arial"/>
      <family val="2"/>
    </font>
    <font>
      <sz val="8"/>
      <name val="Arial"/>
      <family val="2"/>
    </font>
    <font>
      <i/>
      <sz val="10"/>
      <color rgb="FF000000"/>
      <name val="Arial"/>
      <family val="2"/>
    </font>
    <font>
      <i/>
      <sz val="10"/>
      <color rgb="FFFF0000"/>
      <name val="Arial"/>
      <family val="2"/>
    </font>
  </fonts>
  <fills count="15">
    <fill>
      <patternFill patternType="none"/>
    </fill>
    <fill>
      <patternFill patternType="gray125"/>
    </fill>
    <fill>
      <patternFill patternType="solid">
        <fgColor rgb="FF5B9BD5"/>
        <bgColor rgb="FF5B9BD5"/>
      </patternFill>
    </fill>
    <fill>
      <patternFill patternType="solid">
        <fgColor rgb="FFDDEBF7"/>
        <bgColor rgb="FFDDEBF7"/>
      </patternFill>
    </fill>
    <fill>
      <patternFill patternType="solid">
        <fgColor rgb="FF434343"/>
        <bgColor rgb="FF434343"/>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1">
    <xf numFmtId="0" fontId="0" fillId="0" borderId="0"/>
  </cellStyleXfs>
  <cellXfs count="75">
    <xf numFmtId="0" fontId="0" fillId="0" borderId="0" xfId="0" applyFont="1" applyAlignment="1"/>
    <xf numFmtId="0" fontId="2" fillId="2"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5" fillId="3"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4" borderId="0" xfId="0" applyFont="1" applyFill="1" applyAlignment="1">
      <alignment horizontal="center"/>
    </xf>
    <xf numFmtId="0" fontId="2" fillId="4" borderId="0" xfId="0" applyFont="1" applyFill="1" applyAlignment="1">
      <alignment horizontal="center"/>
    </xf>
    <xf numFmtId="0" fontId="7" fillId="0" borderId="0" xfId="0" applyFont="1" applyAlignment="1"/>
    <xf numFmtId="0" fontId="8" fillId="0" borderId="0" xfId="0" applyFont="1" applyAlignment="1">
      <alignment horizontal="left"/>
    </xf>
    <xf numFmtId="0" fontId="0" fillId="0" borderId="0" xfId="0"/>
    <xf numFmtId="0" fontId="10" fillId="0" borderId="0" xfId="0" applyFont="1"/>
    <xf numFmtId="0" fontId="8" fillId="0" borderId="0" xfId="0" applyFont="1"/>
    <xf numFmtId="0" fontId="7" fillId="0" borderId="0" xfId="0" applyFont="1" applyAlignment="1">
      <alignment horizontal="right"/>
    </xf>
    <xf numFmtId="0" fontId="7" fillId="8" borderId="1" xfId="0" applyFont="1" applyFill="1" applyBorder="1" applyAlignment="1"/>
    <xf numFmtId="0" fontId="0" fillId="5" borderId="1" xfId="0" applyFont="1" applyFill="1" applyBorder="1" applyAlignment="1"/>
    <xf numFmtId="0" fontId="7" fillId="5" borderId="1" xfId="0" applyFont="1" applyFill="1" applyBorder="1" applyAlignment="1"/>
    <xf numFmtId="0" fontId="9" fillId="9" borderId="1" xfId="0" applyFont="1" applyFill="1" applyBorder="1" applyAlignment="1"/>
    <xf numFmtId="0" fontId="0" fillId="10" borderId="1" xfId="0" applyFont="1" applyFill="1" applyBorder="1" applyAlignment="1"/>
    <xf numFmtId="0" fontId="7" fillId="10" borderId="1" xfId="0" applyFont="1" applyFill="1" applyBorder="1" applyAlignment="1"/>
    <xf numFmtId="0" fontId="8" fillId="11" borderId="0" xfId="0" applyFont="1" applyFill="1" applyAlignment="1">
      <alignment horizontal="left" vertical="center"/>
    </xf>
    <xf numFmtId="0" fontId="8" fillId="11" borderId="0" xfId="0" applyFont="1" applyFill="1"/>
    <xf numFmtId="0" fontId="0" fillId="0" borderId="0" xfId="0" quotePrefix="1"/>
    <xf numFmtId="0" fontId="8" fillId="12" borderId="1" xfId="0" applyFont="1" applyFill="1" applyBorder="1" applyAlignment="1">
      <alignment horizontal="center"/>
    </xf>
    <xf numFmtId="0" fontId="8" fillId="0" borderId="0" xfId="0" applyFont="1" applyAlignment="1">
      <alignment horizontal="right"/>
    </xf>
    <xf numFmtId="0" fontId="0" fillId="0" borderId="1" xfId="0" applyBorder="1" applyAlignment="1">
      <alignment horizontal="center"/>
    </xf>
    <xf numFmtId="0" fontId="0" fillId="0" borderId="1" xfId="0" applyBorder="1" applyAlignment="1">
      <alignment horizontal="left"/>
    </xf>
    <xf numFmtId="0" fontId="8" fillId="6" borderId="0" xfId="0" applyFont="1" applyFill="1"/>
    <xf numFmtId="0" fontId="11" fillId="0" borderId="0" xfId="0" applyFont="1" applyAlignment="1">
      <alignment horizontal="center"/>
    </xf>
    <xf numFmtId="49" fontId="0" fillId="9" borderId="0" xfId="0" applyNumberFormat="1" applyFill="1"/>
    <xf numFmtId="0" fontId="3" fillId="0" borderId="0" xfId="0" applyFont="1" applyAlignment="1"/>
    <xf numFmtId="49" fontId="3" fillId="0" borderId="0" xfId="0" applyNumberFormat="1" applyFont="1" applyAlignment="1"/>
    <xf numFmtId="0" fontId="13" fillId="0" borderId="0" xfId="0" applyFont="1" applyAlignment="1"/>
    <xf numFmtId="0" fontId="14" fillId="0" borderId="0" xfId="0" applyFont="1"/>
    <xf numFmtId="14" fontId="15" fillId="0" borderId="0" xfId="0" applyNumberFormat="1" applyFont="1" applyAlignment="1">
      <alignment horizontal="left"/>
    </xf>
    <xf numFmtId="0" fontId="0" fillId="5" borderId="1" xfId="0" applyFont="1" applyFill="1" applyBorder="1" applyAlignment="1">
      <alignment horizontal="center"/>
    </xf>
    <xf numFmtId="14" fontId="0" fillId="0" borderId="0" xfId="0" applyNumberFormat="1" applyFont="1" applyAlignment="1"/>
    <xf numFmtId="0" fontId="0" fillId="13" borderId="1" xfId="0" applyFill="1" applyBorder="1" applyAlignment="1">
      <alignment horizontal="center"/>
    </xf>
    <xf numFmtId="49" fontId="7" fillId="13" borderId="1" xfId="0" applyNumberFormat="1" applyFont="1" applyFill="1" applyBorder="1" applyAlignment="1">
      <alignment horizontal="center"/>
    </xf>
    <xf numFmtId="0" fontId="0" fillId="0" borderId="0" xfId="0" applyNumberFormat="1" applyFont="1" applyAlignment="1"/>
    <xf numFmtId="0" fontId="7" fillId="0" borderId="0" xfId="0" applyNumberFormat="1" applyFont="1" applyAlignment="1"/>
    <xf numFmtId="0" fontId="0" fillId="0" borderId="0" xfId="0" applyAlignment="1">
      <alignment horizontal="right"/>
    </xf>
    <xf numFmtId="49" fontId="0" fillId="0" borderId="0" xfId="0" applyNumberFormat="1" applyFont="1" applyAlignment="1"/>
    <xf numFmtId="0" fontId="15" fillId="0" borderId="0" xfId="0" applyFont="1" applyAlignment="1">
      <alignment horizontal="left"/>
    </xf>
    <xf numFmtId="0" fontId="7" fillId="7" borderId="2"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4" xfId="0" applyFont="1" applyFill="1" applyBorder="1" applyAlignment="1">
      <alignment horizontal="left" vertical="top" wrapText="1"/>
    </xf>
    <xf numFmtId="0" fontId="0" fillId="7" borderId="5"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6" xfId="0" applyFont="1" applyFill="1" applyBorder="1" applyAlignment="1">
      <alignment horizontal="left" vertical="top" wrapText="1"/>
    </xf>
    <xf numFmtId="0" fontId="0" fillId="7" borderId="7" xfId="0" applyFont="1" applyFill="1" applyBorder="1" applyAlignment="1">
      <alignment horizontal="left" vertical="top" wrapText="1"/>
    </xf>
    <xf numFmtId="0" fontId="0" fillId="7" borderId="8" xfId="0" applyFont="1" applyFill="1" applyBorder="1" applyAlignment="1">
      <alignment horizontal="left" vertical="top" wrapText="1"/>
    </xf>
    <xf numFmtId="0" fontId="0" fillId="7" borderId="9" xfId="0" applyFont="1" applyFill="1" applyBorder="1" applyAlignment="1">
      <alignment horizontal="left" vertical="top" wrapText="1"/>
    </xf>
    <xf numFmtId="0" fontId="7" fillId="0" borderId="0" xfId="0" applyFont="1" applyAlignment="1">
      <alignment horizontal="center"/>
    </xf>
    <xf numFmtId="0" fontId="14" fillId="7" borderId="0" xfId="0" applyFont="1" applyFill="1" applyAlignment="1">
      <alignment horizontal="center"/>
    </xf>
    <xf numFmtId="0" fontId="11" fillId="0" borderId="0" xfId="0" applyFont="1" applyAlignment="1">
      <alignment horizontal="center"/>
    </xf>
    <xf numFmtId="0" fontId="8" fillId="0" borderId="0" xfId="0" applyFont="1" applyAlignment="1">
      <alignment horizontal="center"/>
    </xf>
    <xf numFmtId="0" fontId="1" fillId="13" borderId="1" xfId="0" applyFont="1" applyFill="1" applyBorder="1" applyAlignment="1">
      <alignment horizontal="center"/>
    </xf>
    <xf numFmtId="0" fontId="8" fillId="6" borderId="0" xfId="0" applyFont="1" applyFill="1" applyAlignment="1">
      <alignment horizontal="left"/>
    </xf>
    <xf numFmtId="0" fontId="8" fillId="0" borderId="8" xfId="0" applyFont="1" applyBorder="1" applyAlignment="1">
      <alignment horizontal="center"/>
    </xf>
    <xf numFmtId="49" fontId="1" fillId="13" borderId="10" xfId="0" applyNumberFormat="1" applyFont="1" applyFill="1" applyBorder="1" applyAlignment="1">
      <alignment horizontal="center"/>
    </xf>
    <xf numFmtId="49" fontId="1" fillId="13" borderId="11" xfId="0" applyNumberFormat="1" applyFont="1" applyFill="1" applyBorder="1" applyAlignment="1">
      <alignment horizontal="center"/>
    </xf>
    <xf numFmtId="0" fontId="10" fillId="0" borderId="0" xfId="0" applyFont="1" applyAlignment="1">
      <alignment horizontal="left" wrapText="1"/>
    </xf>
    <xf numFmtId="0" fontId="0" fillId="13" borderId="1" xfId="0" applyFill="1" applyBorder="1" applyAlignment="1">
      <alignment horizontal="center"/>
    </xf>
    <xf numFmtId="0" fontId="0" fillId="13" borderId="1" xfId="0" applyFill="1" applyBorder="1" applyAlignment="1">
      <alignment horizontal="center" vertical="center" wrapText="1"/>
    </xf>
    <xf numFmtId="0" fontId="12" fillId="0" borderId="0" xfId="0" applyFont="1" applyAlignment="1">
      <alignment horizontal="left" vertical="top" wrapText="1"/>
    </xf>
    <xf numFmtId="0" fontId="17" fillId="0" borderId="0" xfId="0" applyFont="1" applyAlignment="1"/>
    <xf numFmtId="0" fontId="0" fillId="0" borderId="0" xfId="0" applyAlignment="1">
      <alignment horizontal="center"/>
    </xf>
    <xf numFmtId="0" fontId="0" fillId="0" borderId="0" xfId="0" applyBorder="1"/>
    <xf numFmtId="0" fontId="18" fillId="14" borderId="12" xfId="0" applyFont="1" applyFill="1" applyBorder="1" applyAlignment="1">
      <alignment horizontal="center" vertical="center" wrapText="1"/>
    </xf>
    <xf numFmtId="0" fontId="18" fillId="14" borderId="13" xfId="0" applyFont="1" applyFill="1" applyBorder="1" applyAlignment="1">
      <alignment horizontal="center" vertical="center" wrapText="1"/>
    </xf>
    <xf numFmtId="0" fontId="18" fillId="14" borderId="14" xfId="0" applyFont="1" applyFill="1" applyBorder="1" applyAlignment="1">
      <alignment horizontal="center" vertical="center" wrapText="1"/>
    </xf>
    <xf numFmtId="0" fontId="14" fillId="6"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homas Kenan Miller III" id="{21CCFFAE-7F17-FF48-B828-C990BF1A16E5}" userId="S::tkm@ncsu.edu::4bc984c2-9d86-42f2-8b59-65520e56be6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2" dT="2020-05-27T17:28:44.42" personId="{21CCFFAE-7F17-FF48-B828-C990BF1A16E5}" id="{1F5548D5-CF08-E84A-AA01-A255DE011FBE}">
    <text>The formulas in this column generate a list of Categories for the drop-down on the ReqForm</text>
  </threadedComment>
  <threadedComment ref="G2" dT="2020-05-27T17:30:19.84" personId="{21CCFFAE-7F17-FF48-B828-C990BF1A16E5}" id="{97886008-5352-6640-BDE2-96027B54E22E}">
    <text>The formulas in this column generate a list of part names for the selected category on ReqForm</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66"/>
  <sheetViews>
    <sheetView tabSelected="1" workbookViewId="0">
      <pane xSplit="1" ySplit="1" topLeftCell="B2" activePane="bottomRight" state="frozen"/>
      <selection pane="topRight" activeCell="B1" sqref="B1"/>
      <selection pane="bottomLeft" activeCell="A2" sqref="A2"/>
      <selection pane="bottomRight" activeCell="G14" sqref="G14"/>
    </sheetView>
  </sheetViews>
  <sheetFormatPr baseColWidth="10" defaultColWidth="14.5" defaultRowHeight="15.75" customHeight="1" x14ac:dyDescent="0.15"/>
  <cols>
    <col min="1" max="1" width="12.6640625" customWidth="1"/>
    <col min="2" max="2" width="34.6640625" customWidth="1"/>
    <col min="3" max="3" width="61.1640625" customWidth="1"/>
    <col min="4" max="4" width="15.6640625" bestFit="1" customWidth="1"/>
    <col min="5" max="5" width="13.5" bestFit="1" customWidth="1"/>
    <col min="6" max="6" width="30" bestFit="1" customWidth="1"/>
  </cols>
  <sheetData>
    <row r="1" spans="1:7" x14ac:dyDescent="0.2">
      <c r="A1" s="1" t="s">
        <v>0</v>
      </c>
      <c r="B1" s="1" t="s">
        <v>1</v>
      </c>
      <c r="C1" s="1" t="s">
        <v>2</v>
      </c>
      <c r="D1" s="1" t="s">
        <v>3</v>
      </c>
      <c r="E1" s="1" t="s">
        <v>4</v>
      </c>
      <c r="F1" s="1" t="s">
        <v>196</v>
      </c>
      <c r="G1" s="1" t="s">
        <v>197</v>
      </c>
    </row>
    <row r="2" spans="1:7" x14ac:dyDescent="0.2">
      <c r="A2" s="2" t="s">
        <v>5</v>
      </c>
      <c r="B2" s="3" t="s">
        <v>6</v>
      </c>
      <c r="C2" s="4" t="s">
        <v>7</v>
      </c>
      <c r="D2" s="4">
        <v>0</v>
      </c>
      <c r="E2" s="4">
        <v>10</v>
      </c>
      <c r="F2" t="str">
        <f>IF(B2=B1,"",B2)</f>
        <v>J-Bar Nozzles / Parts</v>
      </c>
      <c r="G2" t="str">
        <f t="shared" ref="G2:G33" si="0">IF(Category=B2,C2,"")</f>
        <v/>
      </c>
    </row>
    <row r="3" spans="1:7" x14ac:dyDescent="0.2">
      <c r="A3" s="5" t="s">
        <v>8</v>
      </c>
      <c r="B3" s="6" t="s">
        <v>6</v>
      </c>
      <c r="C3" s="7" t="s">
        <v>9</v>
      </c>
      <c r="D3" s="7">
        <v>0</v>
      </c>
      <c r="E3" s="7">
        <v>10</v>
      </c>
      <c r="F3" t="str">
        <f t="shared" ref="F3:F66" si="1">IF(B3=B2,"",B3)</f>
        <v/>
      </c>
      <c r="G3" t="str">
        <f t="shared" si="0"/>
        <v/>
      </c>
    </row>
    <row r="4" spans="1:7" x14ac:dyDescent="0.2">
      <c r="A4" s="2" t="s">
        <v>10</v>
      </c>
      <c r="B4" s="3" t="s">
        <v>6</v>
      </c>
      <c r="C4" s="4" t="s">
        <v>11</v>
      </c>
      <c r="D4" s="4">
        <v>0</v>
      </c>
      <c r="E4" s="4">
        <v>10</v>
      </c>
      <c r="F4" t="str">
        <f t="shared" si="1"/>
        <v/>
      </c>
      <c r="G4" t="str">
        <f t="shared" si="0"/>
        <v/>
      </c>
    </row>
    <row r="5" spans="1:7" x14ac:dyDescent="0.2">
      <c r="A5" s="5" t="s">
        <v>12</v>
      </c>
      <c r="B5" s="6" t="s">
        <v>6</v>
      </c>
      <c r="C5" s="7" t="s">
        <v>13</v>
      </c>
      <c r="D5" s="7">
        <v>0</v>
      </c>
      <c r="E5" s="7">
        <v>10</v>
      </c>
      <c r="F5" t="str">
        <f t="shared" si="1"/>
        <v/>
      </c>
      <c r="G5" t="str">
        <f t="shared" si="0"/>
        <v/>
      </c>
    </row>
    <row r="6" spans="1:7" x14ac:dyDescent="0.2">
      <c r="A6" s="2" t="s">
        <v>14</v>
      </c>
      <c r="B6" s="3" t="s">
        <v>6</v>
      </c>
      <c r="C6" s="4" t="s">
        <v>15</v>
      </c>
      <c r="D6" s="4">
        <v>0</v>
      </c>
      <c r="E6" s="4">
        <v>10</v>
      </c>
      <c r="F6" t="str">
        <f t="shared" si="1"/>
        <v/>
      </c>
      <c r="G6" t="str">
        <f t="shared" si="0"/>
        <v/>
      </c>
    </row>
    <row r="7" spans="1:7" x14ac:dyDescent="0.2">
      <c r="A7" s="5" t="s">
        <v>16</v>
      </c>
      <c r="B7" s="6" t="s">
        <v>17</v>
      </c>
      <c r="C7" s="7">
        <v>40080</v>
      </c>
      <c r="D7" s="7">
        <v>0</v>
      </c>
      <c r="E7" s="7">
        <v>10</v>
      </c>
      <c r="F7" t="str">
        <f>IF(B7=B6,"",B7)</f>
        <v>High Pressure Nozzles</v>
      </c>
      <c r="G7" t="str">
        <f t="shared" si="0"/>
        <v/>
      </c>
    </row>
    <row r="8" spans="1:7" x14ac:dyDescent="0.2">
      <c r="A8" s="2" t="s">
        <v>18</v>
      </c>
      <c r="B8" s="3" t="s">
        <v>17</v>
      </c>
      <c r="C8" s="4">
        <v>4075</v>
      </c>
      <c r="D8" s="4">
        <v>0</v>
      </c>
      <c r="E8" s="4">
        <v>10</v>
      </c>
      <c r="F8" t="str">
        <f t="shared" si="1"/>
        <v/>
      </c>
      <c r="G8" t="str">
        <f t="shared" si="0"/>
        <v/>
      </c>
    </row>
    <row r="9" spans="1:7" x14ac:dyDescent="0.2">
      <c r="A9" s="5" t="s">
        <v>19</v>
      </c>
      <c r="B9" s="6" t="s">
        <v>20</v>
      </c>
      <c r="C9" s="7" t="s">
        <v>21</v>
      </c>
      <c r="D9" s="7">
        <v>0</v>
      </c>
      <c r="E9" s="7">
        <v>10</v>
      </c>
      <c r="F9" t="str">
        <f t="shared" si="1"/>
        <v>X-Jet Nozzles/Parts</v>
      </c>
      <c r="G9" t="str">
        <f t="shared" si="0"/>
        <v/>
      </c>
    </row>
    <row r="10" spans="1:7" x14ac:dyDescent="0.2">
      <c r="A10" s="2" t="s">
        <v>22</v>
      </c>
      <c r="B10" s="3" t="s">
        <v>20</v>
      </c>
      <c r="C10" s="4" t="s">
        <v>23</v>
      </c>
      <c r="D10" s="4">
        <v>0</v>
      </c>
      <c r="E10" s="4">
        <v>10</v>
      </c>
      <c r="F10" t="str">
        <f t="shared" si="1"/>
        <v/>
      </c>
      <c r="G10" t="str">
        <f t="shared" si="0"/>
        <v/>
      </c>
    </row>
    <row r="11" spans="1:7" x14ac:dyDescent="0.2">
      <c r="A11" s="5" t="s">
        <v>24</v>
      </c>
      <c r="B11" s="6" t="s">
        <v>20</v>
      </c>
      <c r="C11" s="7" t="s">
        <v>25</v>
      </c>
      <c r="D11" s="7">
        <v>0</v>
      </c>
      <c r="E11" s="7">
        <v>10</v>
      </c>
      <c r="F11" t="str">
        <f t="shared" si="1"/>
        <v/>
      </c>
      <c r="G11" t="str">
        <f t="shared" si="0"/>
        <v/>
      </c>
    </row>
    <row r="12" spans="1:7" x14ac:dyDescent="0.2">
      <c r="A12" s="2" t="s">
        <v>26</v>
      </c>
      <c r="B12" s="3" t="s">
        <v>20</v>
      </c>
      <c r="C12" s="4" t="s">
        <v>27</v>
      </c>
      <c r="D12" s="4">
        <v>0</v>
      </c>
      <c r="E12" s="4">
        <v>10</v>
      </c>
      <c r="F12" t="str">
        <f t="shared" si="1"/>
        <v/>
      </c>
      <c r="G12" t="str">
        <f t="shared" si="0"/>
        <v/>
      </c>
    </row>
    <row r="13" spans="1:7" x14ac:dyDescent="0.2">
      <c r="A13" s="5" t="s">
        <v>28</v>
      </c>
      <c r="B13" s="6" t="s">
        <v>20</v>
      </c>
      <c r="C13" s="7" t="s">
        <v>29</v>
      </c>
      <c r="D13" s="7">
        <v>0</v>
      </c>
      <c r="E13" s="7">
        <v>10</v>
      </c>
      <c r="F13" t="str">
        <f t="shared" si="1"/>
        <v/>
      </c>
      <c r="G13" t="str">
        <f t="shared" si="0"/>
        <v/>
      </c>
    </row>
    <row r="14" spans="1:7" x14ac:dyDescent="0.2">
      <c r="A14" s="2" t="s">
        <v>30</v>
      </c>
      <c r="B14" s="3" t="s">
        <v>20</v>
      </c>
      <c r="C14" s="4" t="s">
        <v>31</v>
      </c>
      <c r="D14" s="4">
        <v>0</v>
      </c>
      <c r="E14" s="4">
        <v>10</v>
      </c>
      <c r="F14" t="str">
        <f t="shared" si="1"/>
        <v/>
      </c>
      <c r="G14" t="str">
        <f t="shared" si="0"/>
        <v/>
      </c>
    </row>
    <row r="15" spans="1:7" x14ac:dyDescent="0.2">
      <c r="A15" s="5" t="s">
        <v>32</v>
      </c>
      <c r="B15" s="6" t="s">
        <v>20</v>
      </c>
      <c r="C15" s="7" t="s">
        <v>33</v>
      </c>
      <c r="D15" s="7">
        <v>0</v>
      </c>
      <c r="E15" s="7">
        <v>10</v>
      </c>
      <c r="F15" t="str">
        <f t="shared" si="1"/>
        <v/>
      </c>
      <c r="G15" t="str">
        <f t="shared" si="0"/>
        <v/>
      </c>
    </row>
    <row r="16" spans="1:7" x14ac:dyDescent="0.2">
      <c r="A16" s="2" t="s">
        <v>34</v>
      </c>
      <c r="B16" s="3" t="s">
        <v>35</v>
      </c>
      <c r="C16" s="4" t="s">
        <v>36</v>
      </c>
      <c r="D16" s="4">
        <v>0</v>
      </c>
      <c r="E16" s="4">
        <v>10</v>
      </c>
      <c r="F16" t="str">
        <f t="shared" si="1"/>
        <v>Surface Cleaner Parts</v>
      </c>
      <c r="G16" t="str">
        <f t="shared" si="0"/>
        <v/>
      </c>
    </row>
    <row r="17" spans="1:7" x14ac:dyDescent="0.2">
      <c r="A17" s="5" t="s">
        <v>37</v>
      </c>
      <c r="B17" s="6" t="s">
        <v>35</v>
      </c>
      <c r="C17" s="7" t="s">
        <v>38</v>
      </c>
      <c r="D17" s="7">
        <v>0</v>
      </c>
      <c r="E17" s="7">
        <v>10</v>
      </c>
      <c r="F17" t="str">
        <f t="shared" si="1"/>
        <v/>
      </c>
      <c r="G17" t="str">
        <f t="shared" si="0"/>
        <v/>
      </c>
    </row>
    <row r="18" spans="1:7" x14ac:dyDescent="0.2">
      <c r="A18" s="2" t="s">
        <v>39</v>
      </c>
      <c r="B18" s="3" t="s">
        <v>35</v>
      </c>
      <c r="C18" s="4" t="s">
        <v>40</v>
      </c>
      <c r="D18" s="4">
        <v>0</v>
      </c>
      <c r="E18" s="4">
        <v>10</v>
      </c>
      <c r="F18" t="str">
        <f t="shared" si="1"/>
        <v/>
      </c>
      <c r="G18" t="str">
        <f t="shared" si="0"/>
        <v/>
      </c>
    </row>
    <row r="19" spans="1:7" x14ac:dyDescent="0.2">
      <c r="A19" s="5" t="s">
        <v>41</v>
      </c>
      <c r="B19" s="6" t="s">
        <v>35</v>
      </c>
      <c r="C19" s="7" t="s">
        <v>42</v>
      </c>
      <c r="D19" s="7">
        <v>0</v>
      </c>
      <c r="E19" s="7">
        <v>10</v>
      </c>
      <c r="F19" t="str">
        <f t="shared" si="1"/>
        <v/>
      </c>
      <c r="G19" t="str">
        <f t="shared" si="0"/>
        <v/>
      </c>
    </row>
    <row r="20" spans="1:7" x14ac:dyDescent="0.2">
      <c r="A20" s="2" t="s">
        <v>43</v>
      </c>
      <c r="B20" s="3" t="s">
        <v>35</v>
      </c>
      <c r="C20" s="4" t="s">
        <v>44</v>
      </c>
      <c r="D20" s="4">
        <v>0</v>
      </c>
      <c r="E20" s="4">
        <v>10</v>
      </c>
      <c r="F20" t="str">
        <f t="shared" si="1"/>
        <v/>
      </c>
      <c r="G20" t="str">
        <f t="shared" si="0"/>
        <v/>
      </c>
    </row>
    <row r="21" spans="1:7" x14ac:dyDescent="0.2">
      <c r="A21" s="5" t="s">
        <v>45</v>
      </c>
      <c r="B21" s="6" t="s">
        <v>35</v>
      </c>
      <c r="C21" s="7" t="s">
        <v>46</v>
      </c>
      <c r="D21" s="7">
        <v>0</v>
      </c>
      <c r="E21" s="7">
        <v>10</v>
      </c>
      <c r="F21" t="str">
        <f t="shared" si="1"/>
        <v/>
      </c>
      <c r="G21" t="str">
        <f t="shared" si="0"/>
        <v/>
      </c>
    </row>
    <row r="22" spans="1:7" x14ac:dyDescent="0.2">
      <c r="A22" s="2" t="s">
        <v>47</v>
      </c>
      <c r="B22" s="3" t="s">
        <v>35</v>
      </c>
      <c r="C22" s="4" t="s">
        <v>204</v>
      </c>
      <c r="D22" s="4">
        <v>0</v>
      </c>
      <c r="E22" s="4">
        <v>10</v>
      </c>
      <c r="F22" t="str">
        <f t="shared" si="1"/>
        <v/>
      </c>
      <c r="G22" t="str">
        <f t="shared" si="0"/>
        <v/>
      </c>
    </row>
    <row r="23" spans="1:7" x14ac:dyDescent="0.2">
      <c r="A23" s="5" t="s">
        <v>48</v>
      </c>
      <c r="B23" s="6" t="s">
        <v>35</v>
      </c>
      <c r="C23" s="7" t="s">
        <v>49</v>
      </c>
      <c r="D23" s="7">
        <v>0</v>
      </c>
      <c r="E23" s="7">
        <v>10</v>
      </c>
      <c r="F23" t="str">
        <f t="shared" si="1"/>
        <v/>
      </c>
      <c r="G23" t="str">
        <f t="shared" si="0"/>
        <v/>
      </c>
    </row>
    <row r="24" spans="1:7" x14ac:dyDescent="0.2">
      <c r="A24" s="2" t="s">
        <v>50</v>
      </c>
      <c r="B24" s="3" t="s">
        <v>51</v>
      </c>
      <c r="C24" s="4" t="s">
        <v>52</v>
      </c>
      <c r="D24" s="4">
        <v>0</v>
      </c>
      <c r="E24" s="4">
        <v>10</v>
      </c>
      <c r="F24" t="str">
        <f t="shared" si="1"/>
        <v>Quick Couplers</v>
      </c>
      <c r="G24" t="str">
        <f t="shared" si="0"/>
        <v/>
      </c>
    </row>
    <row r="25" spans="1:7" x14ac:dyDescent="0.2">
      <c r="A25" s="5" t="s">
        <v>53</v>
      </c>
      <c r="B25" s="6" t="s">
        <v>51</v>
      </c>
      <c r="C25" s="7" t="s">
        <v>54</v>
      </c>
      <c r="D25" s="7">
        <v>0</v>
      </c>
      <c r="E25" s="7">
        <v>10</v>
      </c>
      <c r="F25" t="str">
        <f t="shared" si="1"/>
        <v/>
      </c>
      <c r="G25" t="str">
        <f t="shared" si="0"/>
        <v/>
      </c>
    </row>
    <row r="26" spans="1:7" x14ac:dyDescent="0.2">
      <c r="A26" s="2" t="s">
        <v>55</v>
      </c>
      <c r="B26" s="3" t="s">
        <v>51</v>
      </c>
      <c r="C26" s="4" t="s">
        <v>56</v>
      </c>
      <c r="D26" s="4">
        <v>0</v>
      </c>
      <c r="E26" s="4">
        <v>10</v>
      </c>
      <c r="F26" t="str">
        <f t="shared" si="1"/>
        <v/>
      </c>
      <c r="G26" t="str">
        <f t="shared" si="0"/>
        <v/>
      </c>
    </row>
    <row r="27" spans="1:7" x14ac:dyDescent="0.2">
      <c r="A27" s="5" t="s">
        <v>57</v>
      </c>
      <c r="B27" s="6" t="s">
        <v>51</v>
      </c>
      <c r="C27" s="7" t="s">
        <v>58</v>
      </c>
      <c r="D27" s="7">
        <v>0</v>
      </c>
      <c r="E27" s="7">
        <v>10</v>
      </c>
      <c r="F27" t="str">
        <f t="shared" si="1"/>
        <v/>
      </c>
      <c r="G27" t="str">
        <f t="shared" si="0"/>
        <v/>
      </c>
    </row>
    <row r="28" spans="1:7" x14ac:dyDescent="0.2">
      <c r="A28" s="2" t="s">
        <v>59</v>
      </c>
      <c r="B28" s="3" t="s">
        <v>51</v>
      </c>
      <c r="C28" s="4" t="s">
        <v>60</v>
      </c>
      <c r="D28" s="4">
        <v>0</v>
      </c>
      <c r="E28" s="4">
        <v>10</v>
      </c>
      <c r="F28" t="str">
        <f t="shared" si="1"/>
        <v/>
      </c>
      <c r="G28" t="str">
        <f t="shared" si="0"/>
        <v/>
      </c>
    </row>
    <row r="29" spans="1:7" x14ac:dyDescent="0.2">
      <c r="A29" s="5" t="s">
        <v>61</v>
      </c>
      <c r="B29" s="6" t="s">
        <v>51</v>
      </c>
      <c r="C29" s="7" t="s">
        <v>62</v>
      </c>
      <c r="D29" s="7">
        <v>0</v>
      </c>
      <c r="E29" s="7">
        <v>10</v>
      </c>
      <c r="F29" t="str">
        <f t="shared" si="1"/>
        <v/>
      </c>
      <c r="G29" t="str">
        <f t="shared" si="0"/>
        <v/>
      </c>
    </row>
    <row r="30" spans="1:7" x14ac:dyDescent="0.2">
      <c r="A30" s="2" t="s">
        <v>63</v>
      </c>
      <c r="B30" s="3" t="s">
        <v>51</v>
      </c>
      <c r="C30" s="4" t="s">
        <v>64</v>
      </c>
      <c r="D30" s="4">
        <v>0</v>
      </c>
      <c r="E30" s="4">
        <v>10</v>
      </c>
      <c r="F30" t="str">
        <f t="shared" si="1"/>
        <v/>
      </c>
      <c r="G30" t="str">
        <f t="shared" si="0"/>
        <v/>
      </c>
    </row>
    <row r="31" spans="1:7" x14ac:dyDescent="0.2">
      <c r="A31" s="5" t="s">
        <v>65</v>
      </c>
      <c r="B31" s="6" t="s">
        <v>66</v>
      </c>
      <c r="C31" s="7" t="s">
        <v>67</v>
      </c>
      <c r="D31" s="7">
        <v>0</v>
      </c>
      <c r="E31" s="7">
        <v>10</v>
      </c>
      <c r="F31" t="str">
        <f t="shared" si="1"/>
        <v>Misc. Pressure Washing Parts</v>
      </c>
      <c r="G31" t="str">
        <f t="shared" si="0"/>
        <v/>
      </c>
    </row>
    <row r="32" spans="1:7" x14ac:dyDescent="0.2">
      <c r="A32" s="2" t="s">
        <v>68</v>
      </c>
      <c r="B32" s="3" t="s">
        <v>66</v>
      </c>
      <c r="C32" s="4" t="s">
        <v>69</v>
      </c>
      <c r="D32" s="4">
        <v>0</v>
      </c>
      <c r="E32" s="4">
        <v>10</v>
      </c>
      <c r="F32" t="str">
        <f t="shared" si="1"/>
        <v/>
      </c>
      <c r="G32" t="str">
        <f t="shared" si="0"/>
        <v/>
      </c>
    </row>
    <row r="33" spans="1:7" x14ac:dyDescent="0.2">
      <c r="A33" s="5" t="s">
        <v>70</v>
      </c>
      <c r="B33" s="6" t="s">
        <v>66</v>
      </c>
      <c r="C33" s="7" t="s">
        <v>71</v>
      </c>
      <c r="D33" s="7">
        <v>0</v>
      </c>
      <c r="E33" s="7">
        <v>10</v>
      </c>
      <c r="F33" t="str">
        <f t="shared" si="1"/>
        <v/>
      </c>
      <c r="G33" t="str">
        <f t="shared" si="0"/>
        <v/>
      </c>
    </row>
    <row r="34" spans="1:7" x14ac:dyDescent="0.2">
      <c r="A34" s="2" t="s">
        <v>72</v>
      </c>
      <c r="B34" s="3" t="s">
        <v>66</v>
      </c>
      <c r="C34" s="4" t="s">
        <v>73</v>
      </c>
      <c r="D34" s="4">
        <v>0</v>
      </c>
      <c r="E34" s="4">
        <v>10</v>
      </c>
      <c r="F34" t="str">
        <f t="shared" si="1"/>
        <v/>
      </c>
      <c r="G34" t="str">
        <f t="shared" ref="G34:G66" si="2">IF(Category=B34,C34,"")</f>
        <v/>
      </c>
    </row>
    <row r="35" spans="1:7" x14ac:dyDescent="0.2">
      <c r="A35" s="5" t="s">
        <v>74</v>
      </c>
      <c r="B35" s="6" t="s">
        <v>66</v>
      </c>
      <c r="C35" s="7" t="s">
        <v>75</v>
      </c>
      <c r="D35" s="7">
        <v>0</v>
      </c>
      <c r="E35" s="7">
        <v>10</v>
      </c>
      <c r="F35" t="str">
        <f t="shared" si="1"/>
        <v/>
      </c>
      <c r="G35" t="str">
        <f t="shared" si="2"/>
        <v/>
      </c>
    </row>
    <row r="36" spans="1:7" x14ac:dyDescent="0.2">
      <c r="A36" s="2" t="s">
        <v>76</v>
      </c>
      <c r="B36" s="3" t="s">
        <v>66</v>
      </c>
      <c r="C36" s="4" t="s">
        <v>77</v>
      </c>
      <c r="D36" s="4">
        <v>0</v>
      </c>
      <c r="E36" s="4">
        <v>10</v>
      </c>
      <c r="F36" t="str">
        <f t="shared" si="1"/>
        <v/>
      </c>
      <c r="G36" t="str">
        <f t="shared" si="2"/>
        <v/>
      </c>
    </row>
    <row r="37" spans="1:7" x14ac:dyDescent="0.2">
      <c r="A37" s="5" t="s">
        <v>78</v>
      </c>
      <c r="B37" s="6" t="s">
        <v>66</v>
      </c>
      <c r="C37" s="7" t="s">
        <v>79</v>
      </c>
      <c r="D37" s="7">
        <v>0</v>
      </c>
      <c r="E37" s="7">
        <v>10</v>
      </c>
      <c r="F37" t="str">
        <f t="shared" si="1"/>
        <v/>
      </c>
      <c r="G37" t="str">
        <f t="shared" si="2"/>
        <v/>
      </c>
    </row>
    <row r="38" spans="1:7" x14ac:dyDescent="0.2">
      <c r="A38" s="2" t="s">
        <v>80</v>
      </c>
      <c r="B38" s="3" t="s">
        <v>66</v>
      </c>
      <c r="C38" s="4" t="s">
        <v>81</v>
      </c>
      <c r="D38" s="4">
        <v>0</v>
      </c>
      <c r="E38" s="4">
        <v>10</v>
      </c>
      <c r="F38" t="str">
        <f t="shared" si="1"/>
        <v/>
      </c>
      <c r="G38" t="str">
        <f t="shared" si="2"/>
        <v/>
      </c>
    </row>
    <row r="39" spans="1:7" x14ac:dyDescent="0.2">
      <c r="A39" s="5" t="s">
        <v>82</v>
      </c>
      <c r="B39" s="6" t="s">
        <v>66</v>
      </c>
      <c r="C39" s="7" t="s">
        <v>83</v>
      </c>
      <c r="D39" s="7">
        <v>0</v>
      </c>
      <c r="E39" s="7">
        <v>10</v>
      </c>
      <c r="F39" t="str">
        <f t="shared" si="1"/>
        <v/>
      </c>
      <c r="G39" t="str">
        <f t="shared" si="2"/>
        <v/>
      </c>
    </row>
    <row r="40" spans="1:7" x14ac:dyDescent="0.2">
      <c r="A40" s="2" t="s">
        <v>84</v>
      </c>
      <c r="B40" s="3" t="s">
        <v>66</v>
      </c>
      <c r="C40" s="4" t="s">
        <v>85</v>
      </c>
      <c r="D40" s="4">
        <v>0</v>
      </c>
      <c r="E40" s="4">
        <v>10</v>
      </c>
      <c r="F40" t="str">
        <f t="shared" si="1"/>
        <v/>
      </c>
      <c r="G40" t="str">
        <f t="shared" si="2"/>
        <v/>
      </c>
    </row>
    <row r="41" spans="1:7" x14ac:dyDescent="0.2">
      <c r="A41" s="5" t="s">
        <v>86</v>
      </c>
      <c r="B41" s="6" t="s">
        <v>87</v>
      </c>
      <c r="C41" s="7" t="s">
        <v>88</v>
      </c>
      <c r="D41" s="7">
        <v>0</v>
      </c>
      <c r="E41" s="7">
        <v>10</v>
      </c>
      <c r="F41" t="str">
        <f t="shared" si="1"/>
        <v>Hose</v>
      </c>
      <c r="G41" t="str">
        <f t="shared" si="2"/>
        <v/>
      </c>
    </row>
    <row r="42" spans="1:7" x14ac:dyDescent="0.2">
      <c r="A42" s="2" t="s">
        <v>89</v>
      </c>
      <c r="B42" s="3" t="s">
        <v>87</v>
      </c>
      <c r="C42" s="4" t="s">
        <v>90</v>
      </c>
      <c r="D42" s="4">
        <v>0</v>
      </c>
      <c r="E42" s="4">
        <v>10</v>
      </c>
      <c r="F42" t="str">
        <f t="shared" si="1"/>
        <v/>
      </c>
      <c r="G42" t="str">
        <f t="shared" si="2"/>
        <v/>
      </c>
    </row>
    <row r="43" spans="1:7" x14ac:dyDescent="0.2">
      <c r="A43" s="5" t="s">
        <v>91</v>
      </c>
      <c r="B43" s="6" t="s">
        <v>87</v>
      </c>
      <c r="C43" s="7" t="s">
        <v>92</v>
      </c>
      <c r="D43" s="7">
        <v>0</v>
      </c>
      <c r="E43" s="7">
        <v>10</v>
      </c>
      <c r="F43" t="str">
        <f t="shared" si="1"/>
        <v/>
      </c>
      <c r="G43" t="str">
        <f t="shared" si="2"/>
        <v/>
      </c>
    </row>
    <row r="44" spans="1:7" x14ac:dyDescent="0.2">
      <c r="A44" s="2" t="s">
        <v>93</v>
      </c>
      <c r="B44" s="3" t="s">
        <v>87</v>
      </c>
      <c r="C44" s="4" t="s">
        <v>94</v>
      </c>
      <c r="D44" s="4">
        <v>0</v>
      </c>
      <c r="E44" s="4">
        <v>10</v>
      </c>
      <c r="F44" t="str">
        <f t="shared" si="1"/>
        <v/>
      </c>
      <c r="G44" t="str">
        <f t="shared" si="2"/>
        <v/>
      </c>
    </row>
    <row r="45" spans="1:7" x14ac:dyDescent="0.2">
      <c r="A45" s="5" t="s">
        <v>95</v>
      </c>
      <c r="B45" s="6" t="s">
        <v>87</v>
      </c>
      <c r="C45" s="7" t="s">
        <v>205</v>
      </c>
      <c r="D45" s="7">
        <v>0</v>
      </c>
      <c r="E45" s="7">
        <v>10</v>
      </c>
      <c r="F45" t="str">
        <f t="shared" si="1"/>
        <v/>
      </c>
      <c r="G45" t="str">
        <f t="shared" si="2"/>
        <v/>
      </c>
    </row>
    <row r="46" spans="1:7" x14ac:dyDescent="0.2">
      <c r="A46" s="2" t="s">
        <v>96</v>
      </c>
      <c r="B46" s="3" t="s">
        <v>87</v>
      </c>
      <c r="C46" s="4" t="s">
        <v>206</v>
      </c>
      <c r="D46" s="4">
        <v>0</v>
      </c>
      <c r="E46" s="4">
        <v>10</v>
      </c>
      <c r="F46" t="str">
        <f t="shared" si="1"/>
        <v/>
      </c>
      <c r="G46" t="str">
        <f t="shared" si="2"/>
        <v/>
      </c>
    </row>
    <row r="47" spans="1:7" x14ac:dyDescent="0.2">
      <c r="A47" s="5" t="s">
        <v>97</v>
      </c>
      <c r="B47" s="6" t="s">
        <v>87</v>
      </c>
      <c r="C47" s="7" t="s">
        <v>207</v>
      </c>
      <c r="D47" s="7">
        <v>0</v>
      </c>
      <c r="E47" s="7">
        <v>10</v>
      </c>
      <c r="F47" t="str">
        <f t="shared" si="1"/>
        <v/>
      </c>
      <c r="G47" t="str">
        <f t="shared" si="2"/>
        <v/>
      </c>
    </row>
    <row r="48" spans="1:7" x14ac:dyDescent="0.2">
      <c r="A48" s="2" t="s">
        <v>98</v>
      </c>
      <c r="B48" s="3" t="s">
        <v>87</v>
      </c>
      <c r="C48" s="4" t="s">
        <v>208</v>
      </c>
      <c r="D48" s="4">
        <v>0</v>
      </c>
      <c r="E48" s="4">
        <v>10</v>
      </c>
      <c r="F48" t="str">
        <f t="shared" si="1"/>
        <v/>
      </c>
      <c r="G48" t="str">
        <f t="shared" si="2"/>
        <v/>
      </c>
    </row>
    <row r="49" spans="1:7" x14ac:dyDescent="0.2">
      <c r="A49" s="5" t="s">
        <v>99</v>
      </c>
      <c r="B49" s="6" t="s">
        <v>87</v>
      </c>
      <c r="C49" s="7" t="s">
        <v>209</v>
      </c>
      <c r="D49" s="7">
        <v>0</v>
      </c>
      <c r="E49" s="7">
        <v>10</v>
      </c>
      <c r="F49" t="str">
        <f t="shared" si="1"/>
        <v/>
      </c>
      <c r="G49" t="str">
        <f t="shared" si="2"/>
        <v/>
      </c>
    </row>
    <row r="50" spans="1:7" x14ac:dyDescent="0.2">
      <c r="A50" s="2" t="s">
        <v>100</v>
      </c>
      <c r="B50" s="3" t="s">
        <v>87</v>
      </c>
      <c r="C50" s="4" t="s">
        <v>210</v>
      </c>
      <c r="D50" s="4">
        <v>0</v>
      </c>
      <c r="E50" s="4">
        <v>10</v>
      </c>
      <c r="F50" t="str">
        <f t="shared" si="1"/>
        <v/>
      </c>
      <c r="G50" t="str">
        <f t="shared" si="2"/>
        <v/>
      </c>
    </row>
    <row r="51" spans="1:7" x14ac:dyDescent="0.2">
      <c r="A51" s="5" t="s">
        <v>101</v>
      </c>
      <c r="B51" s="6" t="s">
        <v>102</v>
      </c>
      <c r="C51" s="7" t="s">
        <v>103</v>
      </c>
      <c r="D51" s="7">
        <v>0</v>
      </c>
      <c r="E51" s="7">
        <v>10</v>
      </c>
      <c r="F51" t="str">
        <f t="shared" si="1"/>
        <v>Pressure Washing Tools/Accessories</v>
      </c>
      <c r="G51" t="str">
        <f t="shared" si="2"/>
        <v/>
      </c>
    </row>
    <row r="52" spans="1:7" x14ac:dyDescent="0.2">
      <c r="A52" s="2" t="s">
        <v>104</v>
      </c>
      <c r="B52" s="3" t="s">
        <v>102</v>
      </c>
      <c r="C52" s="4" t="s">
        <v>105</v>
      </c>
      <c r="D52" s="4">
        <v>0</v>
      </c>
      <c r="E52" s="4">
        <v>10</v>
      </c>
      <c r="F52" t="str">
        <f t="shared" si="1"/>
        <v/>
      </c>
      <c r="G52" t="str">
        <f t="shared" si="2"/>
        <v/>
      </c>
    </row>
    <row r="53" spans="1:7" x14ac:dyDescent="0.2">
      <c r="A53" s="5" t="s">
        <v>106</v>
      </c>
      <c r="B53" s="6" t="s">
        <v>102</v>
      </c>
      <c r="C53" s="7" t="s">
        <v>107</v>
      </c>
      <c r="D53" s="7">
        <v>0</v>
      </c>
      <c r="E53" s="7">
        <v>10</v>
      </c>
      <c r="F53" t="str">
        <f t="shared" si="1"/>
        <v/>
      </c>
      <c r="G53" t="str">
        <f t="shared" si="2"/>
        <v/>
      </c>
    </row>
    <row r="54" spans="1:7" x14ac:dyDescent="0.2">
      <c r="A54" s="2" t="s">
        <v>108</v>
      </c>
      <c r="B54" s="3" t="s">
        <v>102</v>
      </c>
      <c r="C54" s="4" t="s">
        <v>109</v>
      </c>
      <c r="D54" s="4">
        <v>0</v>
      </c>
      <c r="E54" s="4">
        <v>10</v>
      </c>
      <c r="F54" t="str">
        <f t="shared" si="1"/>
        <v/>
      </c>
      <c r="G54" t="str">
        <f t="shared" si="2"/>
        <v/>
      </c>
    </row>
    <row r="55" spans="1:7" x14ac:dyDescent="0.2">
      <c r="A55" s="5" t="s">
        <v>110</v>
      </c>
      <c r="B55" s="6" t="s">
        <v>111</v>
      </c>
      <c r="C55" s="7" t="s">
        <v>112</v>
      </c>
      <c r="D55" s="7">
        <v>0</v>
      </c>
      <c r="E55" s="7">
        <v>10</v>
      </c>
      <c r="F55" t="str">
        <f t="shared" si="1"/>
        <v>General Tools</v>
      </c>
      <c r="G55" t="str">
        <f t="shared" si="2"/>
        <v/>
      </c>
    </row>
    <row r="56" spans="1:7" x14ac:dyDescent="0.2">
      <c r="A56" s="2" t="s">
        <v>113</v>
      </c>
      <c r="B56" s="3" t="s">
        <v>111</v>
      </c>
      <c r="C56" s="4" t="s">
        <v>114</v>
      </c>
      <c r="D56" s="4">
        <v>0</v>
      </c>
      <c r="E56" s="4">
        <v>10</v>
      </c>
      <c r="F56" t="str">
        <f t="shared" si="1"/>
        <v/>
      </c>
      <c r="G56" t="str">
        <f t="shared" si="2"/>
        <v/>
      </c>
    </row>
    <row r="57" spans="1:7" x14ac:dyDescent="0.2">
      <c r="A57" s="5" t="s">
        <v>115</v>
      </c>
      <c r="B57" s="6" t="s">
        <v>111</v>
      </c>
      <c r="C57" s="7" t="s">
        <v>116</v>
      </c>
      <c r="D57" s="7">
        <v>0</v>
      </c>
      <c r="E57" s="7">
        <v>10</v>
      </c>
      <c r="F57" t="str">
        <f t="shared" si="1"/>
        <v/>
      </c>
      <c r="G57" t="str">
        <f t="shared" si="2"/>
        <v/>
      </c>
    </row>
    <row r="58" spans="1:7" x14ac:dyDescent="0.2">
      <c r="A58" s="2" t="s">
        <v>117</v>
      </c>
      <c r="B58" s="3" t="s">
        <v>111</v>
      </c>
      <c r="C58" s="4" t="s">
        <v>118</v>
      </c>
      <c r="D58" s="4">
        <v>0</v>
      </c>
      <c r="E58" s="4">
        <v>10</v>
      </c>
      <c r="F58" t="str">
        <f t="shared" si="1"/>
        <v/>
      </c>
      <c r="G58" t="str">
        <f t="shared" si="2"/>
        <v/>
      </c>
    </row>
    <row r="59" spans="1:7" x14ac:dyDescent="0.2">
      <c r="A59" s="5" t="s">
        <v>119</v>
      </c>
      <c r="B59" s="6" t="s">
        <v>111</v>
      </c>
      <c r="C59" s="7" t="s">
        <v>120</v>
      </c>
      <c r="D59" s="7">
        <v>0</v>
      </c>
      <c r="E59" s="7">
        <v>10</v>
      </c>
      <c r="F59" t="str">
        <f t="shared" si="1"/>
        <v/>
      </c>
      <c r="G59" t="str">
        <f t="shared" si="2"/>
        <v/>
      </c>
    </row>
    <row r="60" spans="1:7" x14ac:dyDescent="0.2">
      <c r="A60" s="2" t="s">
        <v>121</v>
      </c>
      <c r="B60" s="3" t="s">
        <v>111</v>
      </c>
      <c r="C60" s="4" t="s">
        <v>122</v>
      </c>
      <c r="D60" s="4">
        <v>0</v>
      </c>
      <c r="E60" s="4">
        <v>10</v>
      </c>
      <c r="F60" t="str">
        <f t="shared" si="1"/>
        <v/>
      </c>
      <c r="G60" t="str">
        <f t="shared" si="2"/>
        <v/>
      </c>
    </row>
    <row r="61" spans="1:7" x14ac:dyDescent="0.2">
      <c r="A61" s="5" t="s">
        <v>123</v>
      </c>
      <c r="B61" s="6" t="s">
        <v>111</v>
      </c>
      <c r="C61" s="7" t="s">
        <v>124</v>
      </c>
      <c r="D61" s="7">
        <v>0</v>
      </c>
      <c r="E61" s="7">
        <v>10</v>
      </c>
      <c r="F61" t="str">
        <f t="shared" si="1"/>
        <v/>
      </c>
      <c r="G61" t="str">
        <f t="shared" si="2"/>
        <v/>
      </c>
    </row>
    <row r="62" spans="1:7" x14ac:dyDescent="0.2">
      <c r="A62" s="2" t="s">
        <v>125</v>
      </c>
      <c r="B62" s="3" t="s">
        <v>111</v>
      </c>
      <c r="C62" s="4" t="s">
        <v>126</v>
      </c>
      <c r="D62" s="4">
        <v>0</v>
      </c>
      <c r="E62" s="4">
        <v>10</v>
      </c>
      <c r="F62" t="str">
        <f t="shared" si="1"/>
        <v/>
      </c>
      <c r="G62" t="str">
        <f t="shared" si="2"/>
        <v/>
      </c>
    </row>
    <row r="63" spans="1:7" x14ac:dyDescent="0.2">
      <c r="A63" s="5" t="s">
        <v>127</v>
      </c>
      <c r="B63" s="6" t="s">
        <v>111</v>
      </c>
      <c r="C63" s="7" t="s">
        <v>128</v>
      </c>
      <c r="D63" s="7">
        <v>0</v>
      </c>
      <c r="E63" s="7">
        <v>10</v>
      </c>
      <c r="F63" t="str">
        <f t="shared" si="1"/>
        <v/>
      </c>
      <c r="G63" t="str">
        <f t="shared" si="2"/>
        <v/>
      </c>
    </row>
    <row r="64" spans="1:7" x14ac:dyDescent="0.2">
      <c r="A64" s="2" t="s">
        <v>129</v>
      </c>
      <c r="B64" s="3" t="s">
        <v>111</v>
      </c>
      <c r="C64" s="4" t="s">
        <v>130</v>
      </c>
      <c r="D64" s="4">
        <v>0</v>
      </c>
      <c r="E64" s="4">
        <v>10</v>
      </c>
      <c r="F64" t="str">
        <f t="shared" si="1"/>
        <v/>
      </c>
      <c r="G64" t="str">
        <f t="shared" si="2"/>
        <v/>
      </c>
    </row>
    <row r="65" spans="1:7" x14ac:dyDescent="0.2">
      <c r="A65" s="5" t="s">
        <v>131</v>
      </c>
      <c r="B65" s="6" t="s">
        <v>111</v>
      </c>
      <c r="C65" s="7" t="s">
        <v>132</v>
      </c>
      <c r="D65" s="7">
        <v>0</v>
      </c>
      <c r="E65" s="7">
        <v>10</v>
      </c>
      <c r="F65" t="str">
        <f t="shared" si="1"/>
        <v/>
      </c>
      <c r="G65" t="str">
        <f t="shared" si="2"/>
        <v/>
      </c>
    </row>
    <row r="66" spans="1:7" x14ac:dyDescent="0.2">
      <c r="A66" s="2" t="s">
        <v>133</v>
      </c>
      <c r="B66" s="3" t="s">
        <v>111</v>
      </c>
      <c r="C66" s="4" t="s">
        <v>134</v>
      </c>
      <c r="D66" s="4">
        <v>0</v>
      </c>
      <c r="E66" s="4">
        <v>10</v>
      </c>
      <c r="F66" t="str">
        <f t="shared" si="1"/>
        <v/>
      </c>
      <c r="G66" t="str">
        <f t="shared" si="2"/>
        <v/>
      </c>
    </row>
  </sheetData>
  <phoneticPr fontId="16" type="noConversion"/>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7FA6-8532-E046-8CD7-2DD45837DA5C}">
  <dimension ref="A1:D40"/>
  <sheetViews>
    <sheetView zoomScaleNormal="100" workbookViewId="0">
      <selection activeCell="B2" sqref="B2"/>
    </sheetView>
  </sheetViews>
  <sheetFormatPr baseColWidth="10" defaultRowHeight="13" x14ac:dyDescent="0.15"/>
  <sheetData>
    <row r="1" spans="1:4" ht="16" x14ac:dyDescent="0.2">
      <c r="A1" s="32" t="s">
        <v>174</v>
      </c>
      <c r="B1" s="32" t="s">
        <v>269</v>
      </c>
      <c r="C1" s="32"/>
      <c r="D1" s="32"/>
    </row>
    <row r="2" spans="1:4" ht="16" x14ac:dyDescent="0.2">
      <c r="A2" s="32"/>
      <c r="B2" s="32" t="s">
        <v>202</v>
      </c>
      <c r="C2" s="32"/>
      <c r="D2" s="32"/>
    </row>
    <row r="3" spans="1:4" ht="16" x14ac:dyDescent="0.2">
      <c r="A3" s="32"/>
      <c r="B3" s="32"/>
      <c r="C3" s="32"/>
      <c r="D3" s="32"/>
    </row>
    <row r="4" spans="1:4" ht="16" x14ac:dyDescent="0.2">
      <c r="A4" s="32" t="s">
        <v>175</v>
      </c>
      <c r="B4" s="32" t="s">
        <v>219</v>
      </c>
      <c r="C4" s="32"/>
      <c r="D4" s="32"/>
    </row>
    <row r="5" spans="1:4" ht="16" x14ac:dyDescent="0.2">
      <c r="A5" s="32"/>
      <c r="B5" s="32" t="s">
        <v>176</v>
      </c>
      <c r="C5" s="32" t="s">
        <v>177</v>
      </c>
      <c r="D5" s="32"/>
    </row>
    <row r="6" spans="1:4" ht="16" x14ac:dyDescent="0.2">
      <c r="A6" s="32"/>
      <c r="B6" s="32" t="s">
        <v>179</v>
      </c>
      <c r="C6" s="32" t="s">
        <v>220</v>
      </c>
      <c r="D6" s="32"/>
    </row>
    <row r="7" spans="1:4" ht="16" x14ac:dyDescent="0.2">
      <c r="A7" s="32"/>
      <c r="B7" s="32" t="s">
        <v>181</v>
      </c>
      <c r="C7" s="32" t="s">
        <v>221</v>
      </c>
      <c r="D7" s="32"/>
    </row>
    <row r="8" spans="1:4" ht="16" x14ac:dyDescent="0.2">
      <c r="A8" s="32"/>
      <c r="B8" s="32"/>
      <c r="C8" s="32"/>
      <c r="D8" s="32"/>
    </row>
    <row r="9" spans="1:4" ht="16" x14ac:dyDescent="0.2">
      <c r="A9" s="32" t="s">
        <v>175</v>
      </c>
      <c r="B9" s="32" t="s">
        <v>223</v>
      </c>
      <c r="C9" s="32"/>
      <c r="D9" s="32"/>
    </row>
    <row r="10" spans="1:4" ht="16" x14ac:dyDescent="0.2">
      <c r="A10" s="32"/>
      <c r="B10" s="32" t="s">
        <v>176</v>
      </c>
      <c r="C10" s="32" t="s">
        <v>222</v>
      </c>
      <c r="D10" s="32"/>
    </row>
    <row r="11" spans="1:4" ht="16" x14ac:dyDescent="0.2">
      <c r="A11" s="32"/>
      <c r="B11" s="32" t="s">
        <v>179</v>
      </c>
      <c r="C11" s="32" t="s">
        <v>224</v>
      </c>
      <c r="D11" s="32"/>
    </row>
    <row r="12" spans="1:4" ht="16" x14ac:dyDescent="0.2">
      <c r="A12" s="32"/>
      <c r="B12" s="32" t="s">
        <v>181</v>
      </c>
      <c r="C12" s="32" t="s">
        <v>225</v>
      </c>
      <c r="D12" s="32"/>
    </row>
    <row r="13" spans="1:4" ht="16" x14ac:dyDescent="0.2">
      <c r="A13" s="32"/>
      <c r="B13" s="32"/>
      <c r="C13" s="32"/>
      <c r="D13" s="32"/>
    </row>
    <row r="14" spans="1:4" ht="16" x14ac:dyDescent="0.2">
      <c r="A14" s="32" t="s">
        <v>175</v>
      </c>
      <c r="B14" s="32" t="s">
        <v>226</v>
      </c>
      <c r="C14" s="32"/>
      <c r="D14" s="32"/>
    </row>
    <row r="15" spans="1:4" ht="16" x14ac:dyDescent="0.2">
      <c r="A15" s="32"/>
      <c r="B15" s="32" t="s">
        <v>176</v>
      </c>
      <c r="C15" s="32" t="s">
        <v>227</v>
      </c>
      <c r="D15" s="32"/>
    </row>
    <row r="16" spans="1:4" ht="16" x14ac:dyDescent="0.2">
      <c r="A16" s="32"/>
      <c r="B16" s="32" t="s">
        <v>179</v>
      </c>
      <c r="C16" s="32" t="s">
        <v>224</v>
      </c>
      <c r="D16" s="32"/>
    </row>
    <row r="17" spans="1:4" ht="16" x14ac:dyDescent="0.2">
      <c r="A17" s="32"/>
      <c r="B17" s="32" t="s">
        <v>181</v>
      </c>
      <c r="C17" s="32" t="s">
        <v>225</v>
      </c>
      <c r="D17" s="32"/>
    </row>
    <row r="18" spans="1:4" ht="16" x14ac:dyDescent="0.2">
      <c r="A18" s="32"/>
      <c r="B18" s="32"/>
      <c r="C18" s="32"/>
      <c r="D18" s="32"/>
    </row>
    <row r="19" spans="1:4" ht="16" x14ac:dyDescent="0.2">
      <c r="A19" s="32" t="s">
        <v>175</v>
      </c>
      <c r="B19" s="32" t="s">
        <v>203</v>
      </c>
      <c r="C19" s="32"/>
      <c r="D19" s="32"/>
    </row>
    <row r="20" spans="1:4" ht="16" x14ac:dyDescent="0.2">
      <c r="A20" s="32"/>
      <c r="B20" s="32" t="s">
        <v>176</v>
      </c>
      <c r="C20" s="32" t="s">
        <v>178</v>
      </c>
      <c r="D20" s="32"/>
    </row>
    <row r="21" spans="1:4" ht="16" x14ac:dyDescent="0.2">
      <c r="A21" s="32"/>
      <c r="B21" s="32" t="s">
        <v>179</v>
      </c>
      <c r="C21" s="32" t="s">
        <v>180</v>
      </c>
      <c r="D21" s="32"/>
    </row>
    <row r="22" spans="1:4" ht="16" x14ac:dyDescent="0.2">
      <c r="A22" s="32"/>
      <c r="B22" s="32" t="s">
        <v>181</v>
      </c>
      <c r="C22" s="32" t="s">
        <v>182</v>
      </c>
      <c r="D22" s="32"/>
    </row>
    <row r="23" spans="1:4" ht="16" x14ac:dyDescent="0.2">
      <c r="A23" s="32"/>
      <c r="B23" s="32"/>
      <c r="C23" s="32"/>
      <c r="D23" s="32"/>
    </row>
    <row r="24" spans="1:4" ht="16" x14ac:dyDescent="0.2">
      <c r="A24" s="32" t="s">
        <v>175</v>
      </c>
      <c r="B24" s="32" t="s">
        <v>267</v>
      </c>
      <c r="C24" s="32"/>
      <c r="D24" s="32"/>
    </row>
    <row r="25" spans="1:4" ht="16" x14ac:dyDescent="0.2">
      <c r="A25" s="32"/>
      <c r="B25" s="32" t="s">
        <v>176</v>
      </c>
      <c r="C25" s="32" t="s">
        <v>183</v>
      </c>
      <c r="D25" s="32"/>
    </row>
    <row r="26" spans="1:4" ht="16" x14ac:dyDescent="0.2">
      <c r="A26" s="32"/>
      <c r="B26" s="32" t="s">
        <v>179</v>
      </c>
      <c r="C26" s="32" t="s">
        <v>234</v>
      </c>
      <c r="D26" s="32"/>
    </row>
    <row r="27" spans="1:4" ht="16" x14ac:dyDescent="0.2">
      <c r="A27" s="32"/>
      <c r="B27" s="32" t="s">
        <v>181</v>
      </c>
      <c r="C27" s="32" t="s">
        <v>233</v>
      </c>
      <c r="D27" s="32"/>
    </row>
    <row r="28" spans="1:4" ht="16" x14ac:dyDescent="0.2">
      <c r="A28" s="32"/>
      <c r="B28" s="32"/>
      <c r="C28" s="32"/>
      <c r="D28" s="32"/>
    </row>
    <row r="29" spans="1:4" ht="16" x14ac:dyDescent="0.2">
      <c r="A29" s="32" t="s">
        <v>175</v>
      </c>
      <c r="B29" s="32" t="s">
        <v>195</v>
      </c>
      <c r="C29" s="32"/>
      <c r="D29" s="32"/>
    </row>
    <row r="30" spans="1:4" ht="16" x14ac:dyDescent="0.2">
      <c r="A30" s="32"/>
      <c r="B30" s="32" t="s">
        <v>176</v>
      </c>
      <c r="C30" s="32" t="s">
        <v>184</v>
      </c>
      <c r="D30" s="32"/>
    </row>
    <row r="31" spans="1:4" ht="16" x14ac:dyDescent="0.2">
      <c r="A31" s="32"/>
      <c r="B31" s="32" t="s">
        <v>181</v>
      </c>
      <c r="C31" s="32" t="s">
        <v>185</v>
      </c>
      <c r="D31" s="32"/>
    </row>
    <row r="32" spans="1:4" ht="16" x14ac:dyDescent="0.2">
      <c r="A32" s="32"/>
      <c r="B32" s="32"/>
      <c r="C32" s="32"/>
      <c r="D32" s="32"/>
    </row>
    <row r="33" spans="1:4" ht="16" x14ac:dyDescent="0.2">
      <c r="A33" s="32" t="s">
        <v>175</v>
      </c>
      <c r="B33" s="32" t="s">
        <v>201</v>
      </c>
      <c r="C33" s="32"/>
      <c r="D33" s="34" t="s">
        <v>268</v>
      </c>
    </row>
    <row r="34" spans="1:4" ht="16" x14ac:dyDescent="0.2">
      <c r="A34" s="32"/>
      <c r="B34" s="32" t="s">
        <v>176</v>
      </c>
      <c r="C34" s="32" t="s">
        <v>200</v>
      </c>
      <c r="D34" s="32"/>
    </row>
    <row r="35" spans="1:4" ht="16" x14ac:dyDescent="0.2">
      <c r="A35" s="32"/>
      <c r="B35" s="32" t="s">
        <v>189</v>
      </c>
      <c r="C35" s="32"/>
      <c r="D35" s="32"/>
    </row>
    <row r="36" spans="1:4" ht="16" x14ac:dyDescent="0.2">
      <c r="A36" s="32"/>
      <c r="B36" s="32"/>
      <c r="C36" s="32"/>
      <c r="D36" s="32"/>
    </row>
    <row r="37" spans="1:4" ht="16" x14ac:dyDescent="0.2">
      <c r="A37" s="32" t="s">
        <v>175</v>
      </c>
      <c r="B37" s="33" t="s">
        <v>186</v>
      </c>
      <c r="C37" s="33"/>
      <c r="D37" s="34" t="s">
        <v>187</v>
      </c>
    </row>
    <row r="38" spans="1:4" ht="16" x14ac:dyDescent="0.2">
      <c r="A38" s="32"/>
      <c r="B38" s="32" t="s">
        <v>176</v>
      </c>
      <c r="C38" s="32" t="s">
        <v>188</v>
      </c>
      <c r="D38" s="32"/>
    </row>
    <row r="39" spans="1:4" ht="16" x14ac:dyDescent="0.2">
      <c r="A39" s="32"/>
      <c r="B39" s="32" t="s">
        <v>189</v>
      </c>
      <c r="C39" s="32"/>
      <c r="D39" s="32"/>
    </row>
    <row r="40" spans="1:4" ht="16" x14ac:dyDescent="0.2">
      <c r="A40" s="32"/>
      <c r="B40" s="32" t="s">
        <v>179</v>
      </c>
      <c r="C40" s="32" t="s">
        <v>190</v>
      </c>
      <c r="D40"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FE35D-E12D-ED40-8076-925CFAE0292D}">
  <dimension ref="A2:L28"/>
  <sheetViews>
    <sheetView workbookViewId="0">
      <selection activeCell="F8" sqref="F8"/>
    </sheetView>
  </sheetViews>
  <sheetFormatPr baseColWidth="10" defaultRowHeight="13" x14ac:dyDescent="0.15"/>
  <cols>
    <col min="1" max="1" width="15.6640625" bestFit="1" customWidth="1"/>
    <col min="2" max="2" width="17.83203125" bestFit="1" customWidth="1"/>
    <col min="3" max="3" width="15" bestFit="1" customWidth="1"/>
    <col min="5" max="5" width="15.6640625" bestFit="1" customWidth="1"/>
    <col min="6" max="7" width="10.83203125" customWidth="1"/>
  </cols>
  <sheetData>
    <row r="2" spans="1:12" x14ac:dyDescent="0.15">
      <c r="F2" s="55" t="s">
        <v>154</v>
      </c>
      <c r="G2" s="55"/>
      <c r="H2" s="18" t="s">
        <v>155</v>
      </c>
      <c r="I2" s="68" t="s">
        <v>235</v>
      </c>
    </row>
    <row r="3" spans="1:12" x14ac:dyDescent="0.15">
      <c r="H3" s="21" t="s">
        <v>156</v>
      </c>
      <c r="I3" s="68" t="s">
        <v>236</v>
      </c>
    </row>
    <row r="4" spans="1:12" x14ac:dyDescent="0.15">
      <c r="A4" s="19" t="s">
        <v>145</v>
      </c>
      <c r="B4" s="19" t="s">
        <v>143</v>
      </c>
      <c r="C4" s="19" t="s">
        <v>144</v>
      </c>
      <c r="H4" s="16" t="s">
        <v>157</v>
      </c>
      <c r="I4" s="68" t="s">
        <v>237</v>
      </c>
    </row>
    <row r="5" spans="1:12" x14ac:dyDescent="0.15">
      <c r="A5" s="37" t="s">
        <v>261</v>
      </c>
      <c r="B5" s="18" t="s">
        <v>257</v>
      </c>
      <c r="C5" s="18" t="s">
        <v>146</v>
      </c>
      <c r="D5" s="68" t="s">
        <v>259</v>
      </c>
    </row>
    <row r="6" spans="1:12" x14ac:dyDescent="0.15">
      <c r="A6" s="37" t="s">
        <v>262</v>
      </c>
      <c r="B6" s="18" t="s">
        <v>258</v>
      </c>
      <c r="C6" s="18" t="s">
        <v>148</v>
      </c>
      <c r="D6" s="68" t="s">
        <v>260</v>
      </c>
      <c r="G6" s="10"/>
      <c r="H6" s="10"/>
    </row>
    <row r="7" spans="1:12" x14ac:dyDescent="0.15">
      <c r="A7" s="37" t="s">
        <v>263</v>
      </c>
      <c r="B7" s="17" t="s">
        <v>241</v>
      </c>
      <c r="C7" s="18" t="s">
        <v>147</v>
      </c>
      <c r="D7" s="68" t="s">
        <v>141</v>
      </c>
      <c r="G7" s="10"/>
    </row>
    <row r="8" spans="1:12" x14ac:dyDescent="0.15">
      <c r="A8" s="37" t="s">
        <v>264</v>
      </c>
      <c r="B8" s="17" t="s">
        <v>245</v>
      </c>
      <c r="C8" s="18" t="s">
        <v>147</v>
      </c>
      <c r="D8" s="68" t="s">
        <v>141</v>
      </c>
    </row>
    <row r="9" spans="1:12" x14ac:dyDescent="0.15">
      <c r="A9" s="37" t="s">
        <v>265</v>
      </c>
      <c r="B9" s="17" t="s">
        <v>251</v>
      </c>
      <c r="C9" s="18" t="s">
        <v>147</v>
      </c>
      <c r="D9" s="68" t="s">
        <v>141</v>
      </c>
    </row>
    <row r="12" spans="1:12" x14ac:dyDescent="0.15">
      <c r="A12" s="19" t="s">
        <v>142</v>
      </c>
      <c r="B12" s="19" t="s">
        <v>141</v>
      </c>
      <c r="C12" s="19" t="s">
        <v>140</v>
      </c>
    </row>
    <row r="13" spans="1:12" x14ac:dyDescent="0.15">
      <c r="A13" s="20" t="s">
        <v>241</v>
      </c>
      <c r="B13" s="20" t="s">
        <v>241</v>
      </c>
      <c r="C13" s="21" t="s">
        <v>238</v>
      </c>
      <c r="E13" s="16" t="str">
        <f t="shared" ref="E13:E28" si="0">IF(Role="","",IF(Role="OM",IF(User=B13,A13,""),A13))</f>
        <v/>
      </c>
      <c r="F13" s="46" t="s">
        <v>153</v>
      </c>
      <c r="G13" s="47"/>
      <c r="H13" s="47"/>
      <c r="I13" s="47"/>
      <c r="J13" s="47"/>
      <c r="K13" s="47"/>
      <c r="L13" s="48"/>
    </row>
    <row r="14" spans="1:12" x14ac:dyDescent="0.15">
      <c r="A14" s="20" t="s">
        <v>242</v>
      </c>
      <c r="B14" s="20" t="s">
        <v>241</v>
      </c>
      <c r="C14" s="21" t="s">
        <v>238</v>
      </c>
      <c r="E14" s="16" t="str">
        <f t="shared" si="0"/>
        <v/>
      </c>
      <c r="F14" s="49"/>
      <c r="G14" s="50"/>
      <c r="H14" s="50"/>
      <c r="I14" s="50"/>
      <c r="J14" s="50"/>
      <c r="K14" s="50"/>
      <c r="L14" s="51"/>
    </row>
    <row r="15" spans="1:12" x14ac:dyDescent="0.15">
      <c r="A15" s="20" t="s">
        <v>243</v>
      </c>
      <c r="B15" s="20" t="s">
        <v>241</v>
      </c>
      <c r="C15" s="21" t="s">
        <v>238</v>
      </c>
      <c r="E15" s="16" t="str">
        <f t="shared" si="0"/>
        <v/>
      </c>
      <c r="F15" s="49"/>
      <c r="G15" s="50"/>
      <c r="H15" s="50"/>
      <c r="I15" s="50"/>
      <c r="J15" s="50"/>
      <c r="K15" s="50"/>
      <c r="L15" s="51"/>
    </row>
    <row r="16" spans="1:12" x14ac:dyDescent="0.15">
      <c r="A16" s="20" t="s">
        <v>244</v>
      </c>
      <c r="B16" s="20" t="s">
        <v>241</v>
      </c>
      <c r="C16" s="21" t="s">
        <v>238</v>
      </c>
      <c r="E16" s="16" t="str">
        <f t="shared" si="0"/>
        <v/>
      </c>
      <c r="F16" s="49"/>
      <c r="G16" s="50"/>
      <c r="H16" s="50"/>
      <c r="I16" s="50"/>
      <c r="J16" s="50"/>
      <c r="K16" s="50"/>
      <c r="L16" s="51"/>
    </row>
    <row r="17" spans="1:12" x14ac:dyDescent="0.15">
      <c r="A17" s="20" t="s">
        <v>245</v>
      </c>
      <c r="B17" s="20" t="s">
        <v>245</v>
      </c>
      <c r="C17" s="21" t="s">
        <v>239</v>
      </c>
      <c r="E17" s="16" t="str">
        <f t="shared" si="0"/>
        <v/>
      </c>
      <c r="F17" s="49"/>
      <c r="G17" s="50"/>
      <c r="H17" s="50"/>
      <c r="I17" s="50"/>
      <c r="J17" s="50"/>
      <c r="K17" s="50"/>
      <c r="L17" s="51"/>
    </row>
    <row r="18" spans="1:12" x14ac:dyDescent="0.15">
      <c r="A18" s="20" t="s">
        <v>246</v>
      </c>
      <c r="B18" s="20" t="s">
        <v>245</v>
      </c>
      <c r="C18" s="21" t="s">
        <v>239</v>
      </c>
      <c r="E18" s="16" t="str">
        <f t="shared" si="0"/>
        <v/>
      </c>
      <c r="F18" s="49"/>
      <c r="G18" s="50"/>
      <c r="H18" s="50"/>
      <c r="I18" s="50"/>
      <c r="J18" s="50"/>
      <c r="K18" s="50"/>
      <c r="L18" s="51"/>
    </row>
    <row r="19" spans="1:12" x14ac:dyDescent="0.15">
      <c r="A19" s="20" t="s">
        <v>247</v>
      </c>
      <c r="B19" s="20" t="s">
        <v>245</v>
      </c>
      <c r="C19" s="21" t="s">
        <v>239</v>
      </c>
      <c r="E19" s="16" t="str">
        <f t="shared" si="0"/>
        <v/>
      </c>
      <c r="F19" s="49"/>
      <c r="G19" s="50"/>
      <c r="H19" s="50"/>
      <c r="I19" s="50"/>
      <c r="J19" s="50"/>
      <c r="K19" s="50"/>
      <c r="L19" s="51"/>
    </row>
    <row r="20" spans="1:12" x14ac:dyDescent="0.15">
      <c r="A20" s="20" t="s">
        <v>248</v>
      </c>
      <c r="B20" s="20" t="s">
        <v>245</v>
      </c>
      <c r="C20" s="21" t="s">
        <v>239</v>
      </c>
      <c r="E20" s="16" t="str">
        <f t="shared" si="0"/>
        <v/>
      </c>
      <c r="F20" s="49"/>
      <c r="G20" s="50"/>
      <c r="H20" s="50"/>
      <c r="I20" s="50"/>
      <c r="J20" s="50"/>
      <c r="K20" s="50"/>
      <c r="L20" s="51"/>
    </row>
    <row r="21" spans="1:12" x14ac:dyDescent="0.15">
      <c r="A21" s="20" t="s">
        <v>249</v>
      </c>
      <c r="B21" s="20" t="s">
        <v>245</v>
      </c>
      <c r="C21" s="21" t="s">
        <v>239</v>
      </c>
      <c r="E21" s="16" t="str">
        <f t="shared" si="0"/>
        <v/>
      </c>
      <c r="F21" s="49"/>
      <c r="G21" s="50"/>
      <c r="H21" s="50"/>
      <c r="I21" s="50"/>
      <c r="J21" s="50"/>
      <c r="K21" s="50"/>
      <c r="L21" s="51"/>
    </row>
    <row r="22" spans="1:12" x14ac:dyDescent="0.15">
      <c r="A22" s="20" t="s">
        <v>250</v>
      </c>
      <c r="B22" s="20" t="s">
        <v>245</v>
      </c>
      <c r="C22" s="21" t="s">
        <v>239</v>
      </c>
      <c r="E22" s="16" t="str">
        <f t="shared" si="0"/>
        <v/>
      </c>
      <c r="F22" s="49"/>
      <c r="G22" s="50"/>
      <c r="H22" s="50"/>
      <c r="I22" s="50"/>
      <c r="J22" s="50"/>
      <c r="K22" s="50"/>
      <c r="L22" s="51"/>
    </row>
    <row r="23" spans="1:12" x14ac:dyDescent="0.15">
      <c r="A23" s="20" t="s">
        <v>251</v>
      </c>
      <c r="B23" s="20" t="s">
        <v>251</v>
      </c>
      <c r="C23" s="21" t="s">
        <v>240</v>
      </c>
      <c r="E23" s="16" t="str">
        <f t="shared" si="0"/>
        <v/>
      </c>
      <c r="F23" s="49"/>
      <c r="G23" s="50"/>
      <c r="H23" s="50"/>
      <c r="I23" s="50"/>
      <c r="J23" s="50"/>
      <c r="K23" s="50"/>
      <c r="L23" s="51"/>
    </row>
    <row r="24" spans="1:12" x14ac:dyDescent="0.15">
      <c r="A24" s="20" t="s">
        <v>252</v>
      </c>
      <c r="B24" s="20" t="s">
        <v>251</v>
      </c>
      <c r="C24" s="21" t="s">
        <v>240</v>
      </c>
      <c r="E24" s="16" t="str">
        <f t="shared" si="0"/>
        <v/>
      </c>
      <c r="F24" s="49"/>
      <c r="G24" s="50"/>
      <c r="H24" s="50"/>
      <c r="I24" s="50"/>
      <c r="J24" s="50"/>
      <c r="K24" s="50"/>
      <c r="L24" s="51"/>
    </row>
    <row r="25" spans="1:12" x14ac:dyDescent="0.15">
      <c r="A25" s="20" t="s">
        <v>253</v>
      </c>
      <c r="B25" s="20" t="s">
        <v>251</v>
      </c>
      <c r="C25" s="21" t="s">
        <v>240</v>
      </c>
      <c r="E25" s="16" t="str">
        <f t="shared" si="0"/>
        <v/>
      </c>
      <c r="F25" s="49"/>
      <c r="G25" s="50"/>
      <c r="H25" s="50"/>
      <c r="I25" s="50"/>
      <c r="J25" s="50"/>
      <c r="K25" s="50"/>
      <c r="L25" s="51"/>
    </row>
    <row r="26" spans="1:12" x14ac:dyDescent="0.15">
      <c r="A26" s="20" t="s">
        <v>254</v>
      </c>
      <c r="B26" s="20" t="s">
        <v>251</v>
      </c>
      <c r="C26" s="21" t="s">
        <v>240</v>
      </c>
      <c r="E26" s="16" t="str">
        <f t="shared" si="0"/>
        <v/>
      </c>
      <c r="F26" s="49"/>
      <c r="G26" s="50"/>
      <c r="H26" s="50"/>
      <c r="I26" s="50"/>
      <c r="J26" s="50"/>
      <c r="K26" s="50"/>
      <c r="L26" s="51"/>
    </row>
    <row r="27" spans="1:12" x14ac:dyDescent="0.15">
      <c r="A27" s="20" t="s">
        <v>255</v>
      </c>
      <c r="B27" s="20" t="s">
        <v>251</v>
      </c>
      <c r="C27" s="21" t="s">
        <v>240</v>
      </c>
      <c r="E27" s="16" t="str">
        <f t="shared" si="0"/>
        <v/>
      </c>
      <c r="F27" s="49"/>
      <c r="G27" s="50"/>
      <c r="H27" s="50"/>
      <c r="I27" s="50"/>
      <c r="J27" s="50"/>
      <c r="K27" s="50"/>
      <c r="L27" s="51"/>
    </row>
    <row r="28" spans="1:12" x14ac:dyDescent="0.15">
      <c r="A28" s="20" t="s">
        <v>256</v>
      </c>
      <c r="B28" s="20" t="s">
        <v>251</v>
      </c>
      <c r="C28" s="21" t="s">
        <v>240</v>
      </c>
      <c r="E28" s="16" t="str">
        <f t="shared" si="0"/>
        <v/>
      </c>
      <c r="F28" s="52"/>
      <c r="G28" s="53"/>
      <c r="H28" s="53"/>
      <c r="I28" s="53"/>
      <c r="J28" s="53"/>
      <c r="K28" s="53"/>
      <c r="L28" s="54"/>
    </row>
  </sheetData>
  <mergeCells count="2">
    <mergeCell ref="F13:L28"/>
    <mergeCell ref="F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7C55-E1B4-8A4C-97B6-D53A0C8ECED3}">
  <sheetPr>
    <tabColor theme="7" tint="0.79998168889431442"/>
  </sheetPr>
  <dimension ref="A1:E8"/>
  <sheetViews>
    <sheetView workbookViewId="0">
      <selection activeCell="A4" sqref="A4:B4"/>
    </sheetView>
  </sheetViews>
  <sheetFormatPr baseColWidth="10" defaultRowHeight="13" x14ac:dyDescent="0.15"/>
  <cols>
    <col min="1" max="1" width="20.1640625" style="12" customWidth="1"/>
    <col min="2" max="2" width="12.5" style="12" customWidth="1"/>
    <col min="3" max="3" width="10.83203125" style="43"/>
    <col min="4" max="4" width="18.83203125" style="12" customWidth="1"/>
    <col min="5" max="16384" width="10.83203125" style="12"/>
  </cols>
  <sheetData>
    <row r="1" spans="1:5" ht="17" customHeight="1" x14ac:dyDescent="0.2">
      <c r="A1" s="56" t="s">
        <v>211</v>
      </c>
      <c r="B1" s="56"/>
    </row>
    <row r="2" spans="1:5" ht="16" x14ac:dyDescent="0.2">
      <c r="A2" s="56" t="s">
        <v>214</v>
      </c>
      <c r="B2" s="56"/>
      <c r="C2" s="15" t="s">
        <v>151</v>
      </c>
      <c r="D2" s="12" t="str">
        <f>_xlfn.IFNA(VLOOKUP(B6,Users,2,0),"")</f>
        <v/>
      </c>
      <c r="E2" s="13" t="s">
        <v>150</v>
      </c>
    </row>
    <row r="3" spans="1:5" ht="16" x14ac:dyDescent="0.2">
      <c r="A3" s="56" t="s">
        <v>270</v>
      </c>
      <c r="B3" s="56"/>
      <c r="C3" s="15" t="s">
        <v>152</v>
      </c>
      <c r="D3" s="12" t="str">
        <f>_xlfn.IFNA(VLOOKUP(B6,Users,3,0),"")</f>
        <v/>
      </c>
      <c r="E3" s="13" t="s">
        <v>228</v>
      </c>
    </row>
    <row r="4" spans="1:5" ht="16" x14ac:dyDescent="0.2">
      <c r="A4" s="57" t="str">
        <f>IF(User="","","Welcome, "&amp;User)</f>
        <v/>
      </c>
      <c r="B4" s="57"/>
      <c r="C4" s="15" t="s">
        <v>213</v>
      </c>
      <c r="D4" s="12" t="str">
        <f>IF(Role="","",IF(Role="OM","OMStart","LdrStart"))</f>
        <v/>
      </c>
      <c r="E4" s="13" t="s">
        <v>229</v>
      </c>
    </row>
    <row r="6" spans="1:5" ht="17" customHeight="1" x14ac:dyDescent="0.2">
      <c r="A6" s="11" t="s">
        <v>149</v>
      </c>
      <c r="B6" s="40"/>
    </row>
    <row r="8" spans="1:5" ht="18" customHeight="1" x14ac:dyDescent="0.2">
      <c r="B8" s="74" t="str">
        <f>"Start "&amp;D8</f>
        <v>Start {disabled: TRUE, setView: ""}</v>
      </c>
      <c r="C8" s="15" t="s">
        <v>215</v>
      </c>
      <c r="D8" s="12" t="str">
        <f>"{disabled: "&amp;(Start="")&amp;", setView: """&amp;Start&amp;"""}"</f>
        <v>{disabled: TRUE, setView: ""}</v>
      </c>
    </row>
  </sheetData>
  <mergeCells count="4">
    <mergeCell ref="A1:B1"/>
    <mergeCell ref="A2:B2"/>
    <mergeCell ref="A3:B3"/>
    <mergeCell ref="A4:B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A8ABE-2272-A24F-8D92-CFDA28DF783C}">
  <sheetPr>
    <tabColor theme="7" tint="0.79998168889431442"/>
  </sheetPr>
  <dimension ref="A1:E6"/>
  <sheetViews>
    <sheetView workbookViewId="0">
      <selection activeCell="A6" sqref="A6:B6"/>
    </sheetView>
  </sheetViews>
  <sheetFormatPr baseColWidth="10" defaultRowHeight="13" x14ac:dyDescent="0.15"/>
  <cols>
    <col min="1" max="1" width="14.5" customWidth="1"/>
    <col min="2" max="2" width="14.6640625" customWidth="1"/>
  </cols>
  <sheetData>
    <row r="1" spans="1:5" ht="16" x14ac:dyDescent="0.2">
      <c r="A1" s="57" t="str">
        <f>IF(User="","","Welcome, "&amp;User)</f>
        <v/>
      </c>
      <c r="B1" s="57"/>
    </row>
    <row r="2" spans="1:5" ht="16" x14ac:dyDescent="0.2">
      <c r="A2" s="30"/>
      <c r="B2" s="30"/>
    </row>
    <row r="3" spans="1:5" ht="16" x14ac:dyDescent="0.2">
      <c r="A3" s="58" t="s">
        <v>198</v>
      </c>
      <c r="B3" s="58"/>
    </row>
    <row r="4" spans="1:5" ht="16" x14ac:dyDescent="0.2">
      <c r="A4" s="59"/>
      <c r="B4" s="59"/>
      <c r="D4" s="10" t="s">
        <v>218</v>
      </c>
      <c r="E4">
        <f>A4</f>
        <v>0</v>
      </c>
    </row>
    <row r="5" spans="1:5" ht="16" x14ac:dyDescent="0.2">
      <c r="A5" s="30"/>
      <c r="B5" s="30"/>
    </row>
    <row r="6" spans="1:5" ht="16" x14ac:dyDescent="0.2">
      <c r="A6" s="60" t="str">
        <f>"Start Order " &amp; E6</f>
        <v>Start Order {disabled: TRUE, setView: "ReqForm"}</v>
      </c>
      <c r="B6" s="60"/>
      <c r="D6" s="10" t="s">
        <v>215</v>
      </c>
      <c r="E6" t="str">
        <f>"{disabled: "&amp;(Technician=0)&amp;", setView: ""ReqForm""}"</f>
        <v>{disabled: TRUE, setView: "ReqForm"}</v>
      </c>
    </row>
  </sheetData>
  <mergeCells count="4">
    <mergeCell ref="A1:B1"/>
    <mergeCell ref="A3:B3"/>
    <mergeCell ref="A4:B4"/>
    <mergeCell ref="A6:B6"/>
  </mergeCells>
  <dataValidations count="1">
    <dataValidation type="list" allowBlank="1" showInputMessage="1" showErrorMessage="1" sqref="A4:B4" xr:uid="{AAE00C29-3FAB-CB40-9BFE-B8E38EE535C3}">
      <formula1>Tech_List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73B1C-5808-9E4E-BE4B-372355C424CA}">
  <sheetPr>
    <tabColor theme="7" tint="0.79998168889431442"/>
  </sheetPr>
  <dimension ref="A1:E6"/>
  <sheetViews>
    <sheetView workbookViewId="0">
      <selection activeCell="A6" sqref="A6:B6"/>
    </sheetView>
  </sheetViews>
  <sheetFormatPr baseColWidth="10" defaultRowHeight="13" x14ac:dyDescent="0.15"/>
  <cols>
    <col min="1" max="2" width="14.1640625" customWidth="1"/>
  </cols>
  <sheetData>
    <row r="1" spans="1:5" ht="16" x14ac:dyDescent="0.2">
      <c r="A1" s="57" t="str">
        <f>IF(User="","","Welcome, "&amp;User)</f>
        <v/>
      </c>
      <c r="B1" s="57"/>
    </row>
    <row r="2" spans="1:5" ht="16" x14ac:dyDescent="0.2">
      <c r="A2" s="30"/>
      <c r="B2" s="30"/>
    </row>
    <row r="3" spans="1:5" ht="16" x14ac:dyDescent="0.2">
      <c r="A3" s="61" t="s">
        <v>199</v>
      </c>
      <c r="B3" s="61"/>
    </row>
    <row r="4" spans="1:5" ht="16" x14ac:dyDescent="0.2">
      <c r="A4" s="62" t="s">
        <v>217</v>
      </c>
      <c r="B4" s="63"/>
      <c r="D4" s="10" t="s">
        <v>216</v>
      </c>
      <c r="E4" s="44" t="str">
        <f>A4</f>
        <v>Issuance</v>
      </c>
    </row>
    <row r="5" spans="1:5" x14ac:dyDescent="0.15">
      <c r="A5" s="12"/>
      <c r="B5" s="12"/>
      <c r="D5" s="10" t="s">
        <v>212</v>
      </c>
      <c r="E5" t="str">
        <f>IF(OrderType="Issuance", "OMStart", "ReqForm")</f>
        <v>OMStart</v>
      </c>
    </row>
    <row r="6" spans="1:5" ht="16" x14ac:dyDescent="0.2">
      <c r="A6" s="60" t="str">
        <f>"Next "&amp;E6</f>
        <v>Next {disabed: FALSE, setView: "OMStart"}</v>
      </c>
      <c r="B6" s="60"/>
      <c r="D6" s="10" t="s">
        <v>215</v>
      </c>
      <c r="E6" t="str">
        <f>"{disabed: "&amp;(OrderType=0)&amp;", setView: """&amp;E5&amp;"""}"</f>
        <v>{disabed: FALSE, setView: "OMStart"}</v>
      </c>
    </row>
  </sheetData>
  <mergeCells count="4">
    <mergeCell ref="A1:B1"/>
    <mergeCell ref="A3:B3"/>
    <mergeCell ref="A4:B4"/>
    <mergeCell ref="A6:B6"/>
  </mergeCells>
  <dataValidations count="1">
    <dataValidation type="list" allowBlank="1" showInputMessage="1" showErrorMessage="1" sqref="A4:B4" xr:uid="{7FFCBA14-9B9E-6D49-A7A9-8F09927C4891}">
      <formula1>"Issuance, Procurement"</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47537-2B9B-DF41-AA5F-B708C2B97ADF}">
  <sheetPr>
    <tabColor theme="7" tint="0.79998168889431442"/>
  </sheetPr>
  <dimension ref="B1:Q27"/>
  <sheetViews>
    <sheetView workbookViewId="0">
      <selection activeCell="G14" sqref="G14"/>
    </sheetView>
  </sheetViews>
  <sheetFormatPr baseColWidth="10" defaultRowHeight="13" x14ac:dyDescent="0.15"/>
  <cols>
    <col min="1" max="1" width="2" style="12" customWidth="1"/>
    <col min="2" max="2" width="5.1640625" style="12" customWidth="1"/>
    <col min="3" max="3" width="24.6640625" style="12" customWidth="1"/>
    <col min="4" max="4" width="6" style="12" customWidth="1"/>
    <col min="5" max="5" width="1.83203125" style="12" customWidth="1"/>
    <col min="6" max="16384" width="10.83203125" style="12"/>
  </cols>
  <sheetData>
    <row r="1" spans="2:17" ht="20" customHeight="1" x14ac:dyDescent="0.2">
      <c r="B1" s="58" t="s">
        <v>158</v>
      </c>
      <c r="C1" s="58"/>
      <c r="D1" s="58"/>
    </row>
    <row r="2" spans="2:17" ht="18" customHeight="1" x14ac:dyDescent="0.15">
      <c r="B2" s="65"/>
      <c r="C2" s="65"/>
      <c r="D2" s="65"/>
      <c r="F2" s="12" t="b">
        <f>B2&lt;&gt;0</f>
        <v>0</v>
      </c>
    </row>
    <row r="3" spans="2:17" ht="23" customHeight="1" x14ac:dyDescent="0.2">
      <c r="B3" s="58" t="s">
        <v>159</v>
      </c>
      <c r="C3" s="58"/>
      <c r="D3" s="58"/>
    </row>
    <row r="4" spans="2:17" ht="16" customHeight="1" x14ac:dyDescent="0.15">
      <c r="B4" s="66"/>
      <c r="C4" s="66"/>
      <c r="D4" s="66"/>
      <c r="F4" s="12" t="b">
        <f>B4&lt;&gt;0</f>
        <v>0</v>
      </c>
    </row>
    <row r="5" spans="2:17" ht="21" customHeight="1" x14ac:dyDescent="0.2">
      <c r="B5" s="58" t="s">
        <v>160</v>
      </c>
      <c r="C5" s="58"/>
      <c r="D5" s="58"/>
    </row>
    <row r="6" spans="2:17" ht="17" customHeight="1" x14ac:dyDescent="0.15">
      <c r="C6" s="39">
        <v>1</v>
      </c>
      <c r="D6" s="12" t="str">
        <f>IF(ISERR(FIND("/foot",B4)),"","feet")</f>
        <v/>
      </c>
      <c r="F6" s="12" t="b">
        <f>C6&lt;&gt;0</f>
        <v>1</v>
      </c>
    </row>
    <row r="7" spans="2:17" ht="16" x14ac:dyDescent="0.2">
      <c r="G7" s="13" t="s">
        <v>161</v>
      </c>
    </row>
    <row r="8" spans="2:17" ht="16" x14ac:dyDescent="0.15">
      <c r="C8" s="22" t="str">
        <f>"Add to Order "&amp;G8</f>
        <v>Add to Order {disabled: TRUE, setInputs: ["HiddenInputs!H18",'',"HiddenInputs!I18",'', "Cart!D9",1, "B4", "", "C6",1]}</v>
      </c>
      <c r="F8" s="12" t="b">
        <f>AND(NOT(ISNA(User)),F2,F4,F6,Item_Count&lt;Max_items)</f>
        <v>0</v>
      </c>
      <c r="G8" s="12" t="str">
        <f>"{disabled: "&amp;NOT(F8) &amp; ", setInputs: [" &amp; _xlfn.CONCAT(G9:H11) &amp; ", ""B4"", """", ""C6"",1" &amp; "]}"</f>
        <v>{disabled: TRUE, setInputs: ["HiddenInputs!H18",'',"HiddenInputs!I18",'', "Cart!D9",1, "B4", "", "C6",1]}</v>
      </c>
    </row>
    <row r="9" spans="2:17" x14ac:dyDescent="0.15">
      <c r="G9" s="12" t="str">
        <f>"""HiddenInputs!H"&amp;Item_Count+18&amp;""","</f>
        <v>"HiddenInputs!H18",</v>
      </c>
      <c r="H9" s="12" t="str">
        <f>"'"&amp;_xlfn.IFNA(INDEX(Part_ID,(MATCH(Item,Part_Name,0))),"")&amp;"',"</f>
        <v>'',</v>
      </c>
    </row>
    <row r="10" spans="2:17" ht="16" x14ac:dyDescent="0.2">
      <c r="C10" s="23" t="s">
        <v>162</v>
      </c>
      <c r="G10" s="12" t="str">
        <f>"""HiddenInputs!I"&amp;Item_Count+18&amp;""","</f>
        <v>"HiddenInputs!I18",</v>
      </c>
      <c r="H10" s="12" t="str">
        <f>"'"&amp;Item&amp;"', "</f>
        <v xml:space="preserve">'', </v>
      </c>
      <c r="L10" s="24" t="s">
        <v>163</v>
      </c>
    </row>
    <row r="11" spans="2:17" x14ac:dyDescent="0.15">
      <c r="G11" s="12" t="str">
        <f>"""Cart!D"&amp;Item_Count+9&amp;""","</f>
        <v>"Cart!D9",</v>
      </c>
      <c r="H11" s="12">
        <f>C6</f>
        <v>1</v>
      </c>
    </row>
    <row r="16" spans="2:17" ht="46" customHeight="1" x14ac:dyDescent="0.2">
      <c r="H16" s="64" t="s">
        <v>164</v>
      </c>
      <c r="I16" s="64"/>
      <c r="J16" s="64"/>
      <c r="K16" s="64"/>
      <c r="L16" s="64"/>
      <c r="M16" s="64"/>
      <c r="N16" s="64"/>
      <c r="O16" s="64"/>
      <c r="P16" s="64"/>
      <c r="Q16" s="64"/>
    </row>
    <row r="17" spans="8:9" x14ac:dyDescent="0.15">
      <c r="H17" s="12" t="s">
        <v>159</v>
      </c>
      <c r="I17" s="12" t="s">
        <v>165</v>
      </c>
    </row>
    <row r="18" spans="8:9" x14ac:dyDescent="0.15">
      <c r="H18" s="31"/>
      <c r="I18" s="31"/>
    </row>
    <row r="19" spans="8:9" x14ac:dyDescent="0.15">
      <c r="H19" s="31"/>
      <c r="I19" s="31"/>
    </row>
    <row r="20" spans="8:9" x14ac:dyDescent="0.15">
      <c r="H20" s="31"/>
      <c r="I20" s="31"/>
    </row>
    <row r="21" spans="8:9" x14ac:dyDescent="0.15">
      <c r="H21" s="31"/>
      <c r="I21" s="31"/>
    </row>
    <row r="22" spans="8:9" x14ac:dyDescent="0.15">
      <c r="H22" s="31"/>
      <c r="I22" s="31"/>
    </row>
    <row r="23" spans="8:9" x14ac:dyDescent="0.15">
      <c r="H23" s="31"/>
      <c r="I23" s="31"/>
    </row>
    <row r="24" spans="8:9" x14ac:dyDescent="0.15">
      <c r="H24" s="31"/>
      <c r="I24" s="31"/>
    </row>
    <row r="25" spans="8:9" x14ac:dyDescent="0.15">
      <c r="H25" s="31"/>
      <c r="I25" s="31"/>
    </row>
    <row r="26" spans="8:9" x14ac:dyDescent="0.15">
      <c r="H26" s="31"/>
      <c r="I26" s="31"/>
    </row>
    <row r="27" spans="8:9" x14ac:dyDescent="0.15">
      <c r="H27" s="31"/>
      <c r="I27" s="31"/>
    </row>
  </sheetData>
  <mergeCells count="6">
    <mergeCell ref="H16:Q16"/>
    <mergeCell ref="B1:D1"/>
    <mergeCell ref="B2:D2"/>
    <mergeCell ref="B3:D3"/>
    <mergeCell ref="B4:D4"/>
    <mergeCell ref="B5:D5"/>
  </mergeCells>
  <dataValidations count="1">
    <dataValidation type="whole" operator="greaterThanOrEqual" allowBlank="1" showInputMessage="1" showErrorMessage="1" sqref="C6" xr:uid="{20C6D0B4-B9AA-AA4F-A6B0-31D053CF2EA6}">
      <formula1>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65410C7-F6F0-8946-A570-B227338000CA}">
          <x14:formula1>
            <xm:f>'Inventory Levels'!$F$2:$F$66</xm:f>
          </x14:formula1>
          <xm:sqref>B2:D2</xm:sqref>
        </x14:dataValidation>
        <x14:dataValidation type="list" allowBlank="1" showInputMessage="1" showErrorMessage="1" xr:uid="{53E2A1DE-A005-5A4C-9063-6E099CD9F56B}">
          <x14:formula1>
            <xm:f>'Inventory Levels'!$G$2:$G$66</xm:f>
          </x14:formula1>
          <xm:sqref>B4:D4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59D1C-1DAD-3348-A708-F947EF169402}">
  <sheetPr>
    <tabColor theme="7" tint="0.79998168889431442"/>
  </sheetPr>
  <dimension ref="B1:O25"/>
  <sheetViews>
    <sheetView workbookViewId="0">
      <selection activeCell="C20" sqref="C20"/>
    </sheetView>
  </sheetViews>
  <sheetFormatPr baseColWidth="10" defaultRowHeight="13" x14ac:dyDescent="0.15"/>
  <cols>
    <col min="1" max="1" width="5" style="12" bestFit="1" customWidth="1"/>
    <col min="2" max="2" width="10.1640625" style="12" customWidth="1"/>
    <col min="3" max="3" width="45.1640625" style="12" customWidth="1"/>
    <col min="4" max="4" width="4.1640625" style="12" bestFit="1" customWidth="1"/>
    <col min="5" max="5" width="10.83203125" style="12"/>
    <col min="6" max="6" width="13.5" style="12" customWidth="1"/>
    <col min="7" max="16384" width="10.83203125" style="12"/>
  </cols>
  <sheetData>
    <row r="1" spans="2:15" ht="16" x14ac:dyDescent="0.2">
      <c r="B1" s="35" t="s">
        <v>192</v>
      </c>
      <c r="C1" s="45" t="str">
        <f>OrderDetail!A2</f>
        <v>Issuance</v>
      </c>
    </row>
    <row r="2" spans="2:15" ht="16" x14ac:dyDescent="0.2">
      <c r="B2" s="14" t="s">
        <v>151</v>
      </c>
      <c r="C2" s="45" t="str">
        <f>User</f>
        <v/>
      </c>
    </row>
    <row r="3" spans="2:15" ht="16" x14ac:dyDescent="0.2">
      <c r="B3" s="14" t="s">
        <v>191</v>
      </c>
      <c r="C3" s="45" t="str">
        <f>IF(Technician=0,"N/A",Technician)</f>
        <v>N/A</v>
      </c>
    </row>
    <row r="4" spans="2:15" ht="16" x14ac:dyDescent="0.2">
      <c r="B4" s="14" t="s">
        <v>231</v>
      </c>
      <c r="C4" s="45" t="str">
        <f>_xlfn.IFNA(VLOOKUP(C3,Team_Leads,2,0),"N/A")</f>
        <v>N/A</v>
      </c>
    </row>
    <row r="5" spans="2:15" ht="16" x14ac:dyDescent="0.2">
      <c r="B5" s="14" t="s">
        <v>232</v>
      </c>
      <c r="C5" s="45" t="str">
        <f>_xlfn.IFNA(VLOOKUP(C3,Team_Leads,3,0),"N/A")</f>
        <v>N/A</v>
      </c>
    </row>
    <row r="6" spans="2:15" ht="16" x14ac:dyDescent="0.2">
      <c r="B6" s="14" t="s">
        <v>166</v>
      </c>
      <c r="C6" s="36">
        <f ca="1">TODAY()</f>
        <v>44009</v>
      </c>
    </row>
    <row r="8" spans="2:15" ht="16" customHeight="1" x14ac:dyDescent="0.2">
      <c r="B8" s="25" t="s">
        <v>167</v>
      </c>
      <c r="C8" s="25" t="s">
        <v>165</v>
      </c>
      <c r="D8" s="25" t="s">
        <v>168</v>
      </c>
      <c r="F8" s="26" t="s">
        <v>169</v>
      </c>
      <c r="G8" s="12">
        <f>COUNTIF(B9:B18,"?*")</f>
        <v>0</v>
      </c>
      <c r="H8" s="67" t="s">
        <v>193</v>
      </c>
      <c r="I8" s="67"/>
      <c r="J8" s="67"/>
      <c r="K8" s="67"/>
      <c r="L8" s="67"/>
      <c r="M8" s="67"/>
      <c r="N8" s="67"/>
      <c r="O8" s="67"/>
    </row>
    <row r="9" spans="2:15" ht="16" customHeight="1" x14ac:dyDescent="0.2">
      <c r="B9" s="27" t="str">
        <f>IF(ReqForm!H18=0,"",ReqForm!H18)</f>
        <v/>
      </c>
      <c r="C9" s="28" t="str">
        <f>IF(ReqForm!I18=0,"",ReqForm!I18)</f>
        <v/>
      </c>
      <c r="D9" s="27"/>
      <c r="F9" s="26" t="s">
        <v>170</v>
      </c>
      <c r="G9" s="12">
        <v>10</v>
      </c>
      <c r="H9" s="67"/>
      <c r="I9" s="67"/>
      <c r="J9" s="67"/>
      <c r="K9" s="67"/>
      <c r="L9" s="67"/>
      <c r="M9" s="67"/>
      <c r="N9" s="67"/>
      <c r="O9" s="67"/>
    </row>
    <row r="10" spans="2:15" ht="16" customHeight="1" x14ac:dyDescent="0.15">
      <c r="B10" s="27" t="str">
        <f>IF(ReqForm!H19=0,"",ReqForm!H19)</f>
        <v/>
      </c>
      <c r="C10" s="28" t="str">
        <f>IF(ReqForm!I19=0,"",ReqForm!I19)</f>
        <v/>
      </c>
      <c r="D10" s="27"/>
    </row>
    <row r="11" spans="2:15" ht="16" customHeight="1" x14ac:dyDescent="0.2">
      <c r="B11" s="27" t="str">
        <f>IF(ReqForm!H20=0,"",ReqForm!H20)</f>
        <v/>
      </c>
      <c r="C11" s="28" t="str">
        <f>IF(ReqForm!I20=0,"",ReqForm!I20)</f>
        <v/>
      </c>
      <c r="D11" s="27"/>
      <c r="F11" s="14" t="s">
        <v>171</v>
      </c>
      <c r="G11" s="12" t="str">
        <f>"Cart!B2:D" &amp; Item_Count+6</f>
        <v>Cart!B2:D6</v>
      </c>
    </row>
    <row r="12" spans="2:15" ht="16" customHeight="1" x14ac:dyDescent="0.15">
      <c r="B12" s="27" t="str">
        <f>IF(ReqForm!H21=0,"",ReqForm!H21)</f>
        <v/>
      </c>
      <c r="C12" s="28" t="str">
        <f>IF(ReqForm!I21=0,"",ReqForm!I21)</f>
        <v/>
      </c>
      <c r="D12" s="27"/>
    </row>
    <row r="13" spans="2:15" ht="16" customHeight="1" x14ac:dyDescent="0.15">
      <c r="B13" s="27" t="str">
        <f>IF(ReqForm!H22=0,"",ReqForm!H22)</f>
        <v/>
      </c>
      <c r="C13" s="28" t="str">
        <f>IF(ReqForm!I22=0,"",ReqForm!I22)</f>
        <v/>
      </c>
      <c r="D13" s="27"/>
    </row>
    <row r="14" spans="2:15" ht="16" customHeight="1" x14ac:dyDescent="0.15">
      <c r="B14" s="27" t="str">
        <f>IF(ReqForm!H23=0,"",ReqForm!H23)</f>
        <v/>
      </c>
      <c r="C14" s="28" t="str">
        <f>IF(ReqForm!I23=0,"",ReqForm!I23)</f>
        <v/>
      </c>
      <c r="D14" s="27"/>
    </row>
    <row r="15" spans="2:15" ht="16" customHeight="1" x14ac:dyDescent="0.15">
      <c r="B15" s="27" t="str">
        <f>IF(ReqForm!H24=0,"",ReqForm!H24)</f>
        <v/>
      </c>
      <c r="C15" s="28" t="str">
        <f>IF(ReqForm!I24=0,"",ReqForm!I24)</f>
        <v/>
      </c>
      <c r="D15" s="27"/>
    </row>
    <row r="16" spans="2:15" ht="16" customHeight="1" x14ac:dyDescent="0.15">
      <c r="B16" s="27" t="str">
        <f>IF(ReqForm!H25=0,"",ReqForm!H25)</f>
        <v/>
      </c>
      <c r="C16" s="28" t="str">
        <f>IF(ReqForm!I25=0,"",ReqForm!I25)</f>
        <v/>
      </c>
      <c r="D16" s="27"/>
    </row>
    <row r="17" spans="2:4" ht="16" customHeight="1" x14ac:dyDescent="0.15">
      <c r="B17" s="27" t="str">
        <f>IF(ReqForm!H26=0,"",ReqForm!H26)</f>
        <v/>
      </c>
      <c r="C17" s="28" t="str">
        <f>IF(ReqForm!I26=0,"",ReqForm!I26)</f>
        <v/>
      </c>
      <c r="D17" s="27"/>
    </row>
    <row r="18" spans="2:4" ht="16" customHeight="1" x14ac:dyDescent="0.15">
      <c r="B18" s="27" t="str">
        <f>IF(ReqForm!H27=0,"",ReqForm!H27)</f>
        <v/>
      </c>
      <c r="C18" s="28" t="str">
        <f>IF(ReqForm!I27=0,"",ReqForm!I27)</f>
        <v/>
      </c>
      <c r="D18" s="27"/>
    </row>
    <row r="20" spans="2:4" ht="16" x14ac:dyDescent="0.2">
      <c r="C20" s="29" t="s">
        <v>172</v>
      </c>
    </row>
    <row r="22" spans="2:4" ht="16" x14ac:dyDescent="0.2">
      <c r="C22" s="29" t="str">
        <f>"Submit Order {disabled: " &amp; (Item_Count&lt;1) &amp;", sendData: """ &amp; "OrderDetail!A1:BT2" &amp; """, setView: ""Confirmation""}"</f>
        <v>Submit Order {disabled: TRUE, sendData: "OrderDetail!A1:BT2", setView: "Confirmation"}</v>
      </c>
    </row>
    <row r="24" spans="2:4" ht="49" customHeight="1" x14ac:dyDescent="0.15">
      <c r="B24" s="71" t="s">
        <v>266</v>
      </c>
      <c r="C24" s="72"/>
      <c r="D24" s="73"/>
    </row>
    <row r="25" spans="2:4" x14ac:dyDescent="0.15">
      <c r="B25" s="70"/>
      <c r="C25" s="70"/>
    </row>
  </sheetData>
  <mergeCells count="2">
    <mergeCell ref="H8:O9"/>
    <mergeCell ref="B24:D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28C5B-5686-CA4E-93F6-D2D8BD31F0FD}">
  <sheetPr>
    <tabColor theme="7" tint="0.79998168889431442"/>
  </sheetPr>
  <dimension ref="A1:C7"/>
  <sheetViews>
    <sheetView zoomScaleNormal="100" workbookViewId="0">
      <selection activeCell="A7" sqref="A7:C7"/>
    </sheetView>
  </sheetViews>
  <sheetFormatPr baseColWidth="10" defaultRowHeight="13" x14ac:dyDescent="0.15"/>
  <cols>
    <col min="1" max="1" width="10.83203125" style="12"/>
    <col min="2" max="2" width="17.6640625" style="12" customWidth="1"/>
    <col min="3" max="16384" width="10.83203125" style="12"/>
  </cols>
  <sheetData>
    <row r="1" spans="1:3" ht="16" x14ac:dyDescent="0.2">
      <c r="A1" s="57" t="s">
        <v>194</v>
      </c>
      <c r="B1" s="57"/>
      <c r="C1" s="57"/>
    </row>
    <row r="3" spans="1:3" ht="16" x14ac:dyDescent="0.2">
      <c r="B3" s="29" t="s">
        <v>230</v>
      </c>
    </row>
    <row r="5" spans="1:3" ht="16" x14ac:dyDescent="0.2">
      <c r="B5" s="29" t="str">
        <f>"Start a new order {setInputs: [""OMStart!A4"", """", ""ReqForm!B2:C6"", """", ""HiddenInputs!H18:I27"", """", ""Cart!D7:D16"", """" ], setView: """&amp;Start&amp;"""}"</f>
        <v>Start a new order {setInputs: ["OMStart!A4", "", "ReqForm!B2:C6", "", "HiddenInputs!H18:I27", "", "Cart!D7:D16", "" ], setView: ""}</v>
      </c>
    </row>
    <row r="7" spans="1:3" x14ac:dyDescent="0.15">
      <c r="A7" s="69"/>
      <c r="B7" s="69"/>
      <c r="C7" s="69"/>
    </row>
  </sheetData>
  <mergeCells count="2">
    <mergeCell ref="A1:C1"/>
    <mergeCell ref="A7:C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outlinePr summaryBelow="0" summaryRight="0"/>
  </sheetPr>
  <dimension ref="A1:BT11"/>
  <sheetViews>
    <sheetView workbookViewId="0">
      <selection activeCell="H2" sqref="H2"/>
    </sheetView>
  </sheetViews>
  <sheetFormatPr baseColWidth="10" defaultColWidth="14.5" defaultRowHeight="15.75" customHeight="1" x14ac:dyDescent="0.15"/>
  <sheetData>
    <row r="1" spans="1:72" ht="16" x14ac:dyDescent="0.2">
      <c r="A1" s="8" t="s">
        <v>173</v>
      </c>
      <c r="B1" s="8" t="s">
        <v>135</v>
      </c>
      <c r="C1" s="8" t="s">
        <v>136</v>
      </c>
      <c r="D1" s="8" t="s">
        <v>137</v>
      </c>
      <c r="E1" s="8" t="s">
        <v>138</v>
      </c>
      <c r="F1" s="8" t="s">
        <v>139</v>
      </c>
      <c r="G1" s="8" t="s">
        <v>140</v>
      </c>
      <c r="H1" s="9" t="s">
        <v>5</v>
      </c>
      <c r="I1" s="9" t="s">
        <v>8</v>
      </c>
      <c r="J1" s="9" t="s">
        <v>10</v>
      </c>
      <c r="K1" s="9" t="s">
        <v>12</v>
      </c>
      <c r="L1" s="9" t="s">
        <v>14</v>
      </c>
      <c r="M1" s="9" t="s">
        <v>16</v>
      </c>
      <c r="N1" s="9" t="s">
        <v>18</v>
      </c>
      <c r="O1" s="9" t="s">
        <v>19</v>
      </c>
      <c r="P1" s="9" t="s">
        <v>22</v>
      </c>
      <c r="Q1" s="9" t="s">
        <v>24</v>
      </c>
      <c r="R1" s="9" t="s">
        <v>26</v>
      </c>
      <c r="S1" s="9" t="s">
        <v>28</v>
      </c>
      <c r="T1" s="9" t="s">
        <v>30</v>
      </c>
      <c r="U1" s="9" t="s">
        <v>32</v>
      </c>
      <c r="V1" s="9" t="s">
        <v>34</v>
      </c>
      <c r="W1" s="9" t="s">
        <v>37</v>
      </c>
      <c r="X1" s="9" t="s">
        <v>39</v>
      </c>
      <c r="Y1" s="9" t="s">
        <v>41</v>
      </c>
      <c r="Z1" s="9" t="s">
        <v>43</v>
      </c>
      <c r="AA1" s="9" t="s">
        <v>45</v>
      </c>
      <c r="AB1" s="9" t="s">
        <v>47</v>
      </c>
      <c r="AC1" s="9" t="s">
        <v>48</v>
      </c>
      <c r="AD1" s="9" t="s">
        <v>50</v>
      </c>
      <c r="AE1" s="9" t="s">
        <v>53</v>
      </c>
      <c r="AF1" s="9" t="s">
        <v>55</v>
      </c>
      <c r="AG1" s="9" t="s">
        <v>57</v>
      </c>
      <c r="AH1" s="9" t="s">
        <v>59</v>
      </c>
      <c r="AI1" s="9" t="s">
        <v>61</v>
      </c>
      <c r="AJ1" s="9" t="s">
        <v>63</v>
      </c>
      <c r="AK1" s="9" t="s">
        <v>65</v>
      </c>
      <c r="AL1" s="9" t="s">
        <v>68</v>
      </c>
      <c r="AM1" s="9" t="s">
        <v>70</v>
      </c>
      <c r="AN1" s="9" t="s">
        <v>72</v>
      </c>
      <c r="AO1" s="9" t="s">
        <v>74</v>
      </c>
      <c r="AP1" s="9" t="s">
        <v>76</v>
      </c>
      <c r="AQ1" s="9" t="s">
        <v>78</v>
      </c>
      <c r="AR1" s="9" t="s">
        <v>80</v>
      </c>
      <c r="AS1" s="9" t="s">
        <v>82</v>
      </c>
      <c r="AT1" s="9" t="s">
        <v>84</v>
      </c>
      <c r="AU1" s="9" t="s">
        <v>86</v>
      </c>
      <c r="AV1" s="9" t="s">
        <v>89</v>
      </c>
      <c r="AW1" s="9" t="s">
        <v>91</v>
      </c>
      <c r="AX1" s="9" t="s">
        <v>93</v>
      </c>
      <c r="AY1" s="9" t="s">
        <v>95</v>
      </c>
      <c r="AZ1" s="9" t="s">
        <v>96</v>
      </c>
      <c r="BA1" s="9" t="s">
        <v>97</v>
      </c>
      <c r="BB1" s="9" t="s">
        <v>98</v>
      </c>
      <c r="BC1" s="9" t="s">
        <v>99</v>
      </c>
      <c r="BD1" s="9" t="s">
        <v>100</v>
      </c>
      <c r="BE1" s="9" t="s">
        <v>101</v>
      </c>
      <c r="BF1" s="9" t="s">
        <v>104</v>
      </c>
      <c r="BG1" s="9" t="s">
        <v>106</v>
      </c>
      <c r="BH1" s="9" t="s">
        <v>108</v>
      </c>
      <c r="BI1" s="9" t="s">
        <v>110</v>
      </c>
      <c r="BJ1" s="9" t="s">
        <v>113</v>
      </c>
      <c r="BK1" s="9" t="s">
        <v>115</v>
      </c>
      <c r="BL1" s="9" t="s">
        <v>117</v>
      </c>
      <c r="BM1" s="9" t="s">
        <v>119</v>
      </c>
      <c r="BN1" s="9" t="s">
        <v>121</v>
      </c>
      <c r="BO1" s="9" t="s">
        <v>123</v>
      </c>
      <c r="BP1" s="9" t="s">
        <v>125</v>
      </c>
      <c r="BQ1" s="9" t="s">
        <v>127</v>
      </c>
      <c r="BR1" s="9" t="s">
        <v>129</v>
      </c>
      <c r="BS1" s="9" t="s">
        <v>131</v>
      </c>
      <c r="BT1" s="9" t="s">
        <v>133</v>
      </c>
    </row>
    <row r="2" spans="1:72" ht="15.75" customHeight="1" x14ac:dyDescent="0.15">
      <c r="A2" t="str">
        <f>OrderType</f>
        <v>Issuance</v>
      </c>
      <c r="B2" t="str">
        <f>User</f>
        <v/>
      </c>
      <c r="C2" s="38">
        <f ca="1">TODAY()</f>
        <v>44009</v>
      </c>
      <c r="D2" s="41" t="str">
        <f ca="1">TEXT(NOW(),"h:mm:ss")</f>
        <v>11:53:15</v>
      </c>
      <c r="E2" t="str">
        <f>IF(Technician=0,"N/A", Technician)</f>
        <v>N/A</v>
      </c>
      <c r="F2" t="str">
        <f>_xlfn.IFNA(VLOOKUP(E2,Team_Leads,2,0),"N/A")</f>
        <v>N/A</v>
      </c>
      <c r="G2" t="str">
        <f>_xlfn.IFNA(VLOOKUP(Technician,Team_Leads,3,0),"N/A")</f>
        <v>N/A</v>
      </c>
      <c r="H2">
        <f>SUMIF(Cart!$B$9:$B$18,H1,Cart!$D$9:$D$18)</f>
        <v>0</v>
      </c>
      <c r="I2">
        <f>SUMIF(Cart!$B$9:$B$18,I1,Cart!$D$9:$D$18)</f>
        <v>0</v>
      </c>
      <c r="J2">
        <f>SUMIF(Cart!$B$9:$B$18,J1,Cart!$D$9:$D$18)</f>
        <v>0</v>
      </c>
      <c r="K2">
        <f>SUMIF(Cart!$B$9:$B$18,K1,Cart!$D$9:$D$18)</f>
        <v>0</v>
      </c>
      <c r="L2">
        <f>SUMIF(Cart!$B$9:$B$18,L1,Cart!$D$9:$D$18)</f>
        <v>0</v>
      </c>
      <c r="M2">
        <f>SUMIF(Cart!$B$9:$B$18,M1,Cart!$D$9:$D$18)</f>
        <v>0</v>
      </c>
      <c r="N2">
        <f>SUMIF(Cart!$B$9:$B$18,N1,Cart!$D$9:$D$18)</f>
        <v>0</v>
      </c>
      <c r="O2">
        <f>SUMIF(Cart!$B$9:$B$18,O1,Cart!$D$9:$D$18)</f>
        <v>0</v>
      </c>
      <c r="P2">
        <f>SUMIF(Cart!$B$9:$B$18,P1,Cart!$D$9:$D$18)</f>
        <v>0</v>
      </c>
      <c r="Q2">
        <f>SUMIF(Cart!$B$9:$B$18,Q1,Cart!$D$9:$D$18)</f>
        <v>0</v>
      </c>
      <c r="R2">
        <f>SUMIF(Cart!$B$9:$B$18,R1,Cart!$D$9:$D$18)</f>
        <v>0</v>
      </c>
      <c r="S2">
        <f>SUMIF(Cart!$B$9:$B$18,S1,Cart!$D$9:$D$18)</f>
        <v>0</v>
      </c>
      <c r="T2">
        <f>SUMIF(Cart!$B$9:$B$18,T1,Cart!$D$9:$D$18)</f>
        <v>0</v>
      </c>
      <c r="U2">
        <f>SUMIF(Cart!$B$9:$B$18,U1,Cart!$D$9:$D$18)</f>
        <v>0</v>
      </c>
      <c r="V2">
        <f>SUMIF(Cart!$B$9:$B$18,V1,Cart!$D$9:$D$18)</f>
        <v>0</v>
      </c>
      <c r="W2">
        <f>SUMIF(Cart!$B$9:$B$18,W1,Cart!$D$9:$D$18)</f>
        <v>0</v>
      </c>
      <c r="X2">
        <f>SUMIF(Cart!$B$9:$B$18,X1,Cart!$D$9:$D$18)</f>
        <v>0</v>
      </c>
      <c r="Y2">
        <f>SUMIF(Cart!$B$9:$B$18,Y1,Cart!$D$9:$D$18)</f>
        <v>0</v>
      </c>
      <c r="Z2">
        <f>SUMIF(Cart!$B$9:$B$18,Z1,Cart!$D$9:$D$18)</f>
        <v>0</v>
      </c>
      <c r="AA2">
        <f>SUMIF(Cart!$B$9:$B$18,AA1,Cart!$D$9:$D$18)</f>
        <v>0</v>
      </c>
      <c r="AB2">
        <f>SUMIF(Cart!$B$9:$B$18,AB1,Cart!$D$9:$D$18)</f>
        <v>0</v>
      </c>
      <c r="AC2">
        <f>SUMIF(Cart!$B$9:$B$18,AC1,Cart!$D$9:$D$18)</f>
        <v>0</v>
      </c>
      <c r="AD2">
        <f>SUMIF(Cart!$B$9:$B$18,AD1,Cart!$D$9:$D$18)</f>
        <v>0</v>
      </c>
      <c r="AE2">
        <f>SUMIF(Cart!$B$9:$B$18,AE1,Cart!$D$9:$D$18)</f>
        <v>0</v>
      </c>
      <c r="AF2">
        <f>SUMIF(Cart!$B$9:$B$18,AF1,Cart!$D$9:$D$18)</f>
        <v>0</v>
      </c>
      <c r="AG2">
        <f>SUMIF(Cart!$B$9:$B$18,AG1,Cart!$D$9:$D$18)</f>
        <v>0</v>
      </c>
      <c r="AH2">
        <f>SUMIF(Cart!$B$9:$B$18,AH1,Cart!$D$9:$D$18)</f>
        <v>0</v>
      </c>
      <c r="AI2">
        <f>SUMIF(Cart!$B$9:$B$18,AI1,Cart!$D$9:$D$18)</f>
        <v>0</v>
      </c>
      <c r="AJ2">
        <f>SUMIF(Cart!$B$9:$B$18,AJ1,Cart!$D$9:$D$18)</f>
        <v>0</v>
      </c>
      <c r="AK2">
        <f>SUMIF(Cart!$B$9:$B$18,AK1,Cart!$D$9:$D$18)</f>
        <v>0</v>
      </c>
      <c r="AL2">
        <f>SUMIF(Cart!$B$9:$B$18,AL1,Cart!$D$9:$D$18)</f>
        <v>0</v>
      </c>
      <c r="AM2">
        <f>SUMIF(Cart!$B$9:$B$18,AM1,Cart!$D$9:$D$18)</f>
        <v>0</v>
      </c>
      <c r="AN2">
        <f>SUMIF(Cart!$B$9:$B$18,AN1,Cart!$D$9:$D$18)</f>
        <v>0</v>
      </c>
      <c r="AO2">
        <f>SUMIF(Cart!$B$9:$B$18,AO1,Cart!$D$9:$D$18)</f>
        <v>0</v>
      </c>
      <c r="AP2">
        <f>SUMIF(Cart!$B$9:$B$18,AP1,Cart!$D$9:$D$18)</f>
        <v>0</v>
      </c>
      <c r="AQ2">
        <f>SUMIF(Cart!$B$9:$B$18,AQ1,Cart!$D$9:$D$18)</f>
        <v>0</v>
      </c>
      <c r="AR2">
        <f>SUMIF(Cart!$B$9:$B$18,AR1,Cart!$D$9:$D$18)</f>
        <v>0</v>
      </c>
      <c r="AS2">
        <f>SUMIF(Cart!$B$9:$B$18,AS1,Cart!$D$9:$D$18)</f>
        <v>0</v>
      </c>
      <c r="AT2">
        <f>SUMIF(Cart!$B$9:$B$18,AT1,Cart!$D$9:$D$18)</f>
        <v>0</v>
      </c>
      <c r="AU2">
        <f>SUMIF(Cart!$B$9:$B$18,AU1,Cart!$D$9:$D$18)</f>
        <v>0</v>
      </c>
      <c r="AV2">
        <f>SUMIF(Cart!$B$9:$B$18,AV1,Cart!$D$9:$D$18)</f>
        <v>0</v>
      </c>
      <c r="AW2">
        <f>SUMIF(Cart!$B$9:$B$18,AW1,Cart!$D$9:$D$18)</f>
        <v>0</v>
      </c>
      <c r="AX2">
        <f>SUMIF(Cart!$B$9:$B$18,AX1,Cart!$D$9:$D$18)</f>
        <v>0</v>
      </c>
      <c r="AY2">
        <f>SUMIF(Cart!$B$9:$B$18,AY1,Cart!$D$9:$D$18)</f>
        <v>0</v>
      </c>
      <c r="AZ2">
        <f>SUMIF(Cart!$B$9:$B$18,AZ1,Cart!$D$9:$D$18)</f>
        <v>0</v>
      </c>
      <c r="BA2">
        <f>SUMIF(Cart!$B$9:$B$18,BA1,Cart!$D$9:$D$18)</f>
        <v>0</v>
      </c>
      <c r="BB2">
        <f>SUMIF(Cart!$B$9:$B$18,BB1,Cart!$D$9:$D$18)</f>
        <v>0</v>
      </c>
      <c r="BC2">
        <f>SUMIF(Cart!$B$9:$B$18,BC1,Cart!$D$9:$D$18)</f>
        <v>0</v>
      </c>
      <c r="BD2">
        <f>SUMIF(Cart!$B$9:$B$18,BD1,Cart!$D$9:$D$18)</f>
        <v>0</v>
      </c>
      <c r="BE2">
        <f>SUMIF(Cart!$B$9:$B$18,BE1,Cart!$D$9:$D$18)</f>
        <v>0</v>
      </c>
      <c r="BF2">
        <f>SUMIF(Cart!$B$9:$B$18,BF1,Cart!$D$9:$D$18)</f>
        <v>0</v>
      </c>
      <c r="BG2">
        <f>SUMIF(Cart!$B$9:$B$18,BG1,Cart!$D$9:$D$18)</f>
        <v>0</v>
      </c>
      <c r="BH2">
        <f>SUMIF(Cart!$B$9:$B$18,BH1,Cart!$D$9:$D$18)</f>
        <v>0</v>
      </c>
      <c r="BI2">
        <f>SUMIF(Cart!$B$9:$B$18,BI1,Cart!$D$9:$D$18)</f>
        <v>0</v>
      </c>
      <c r="BJ2">
        <f>SUMIF(Cart!$B$9:$B$18,BJ1,Cart!$D$9:$D$18)</f>
        <v>0</v>
      </c>
      <c r="BK2">
        <f>SUMIF(Cart!$B$9:$B$18,BK1,Cart!$D$9:$D$18)</f>
        <v>0</v>
      </c>
      <c r="BL2">
        <f>SUMIF(Cart!$B$9:$B$18,BL1,Cart!$D$9:$D$18)</f>
        <v>0</v>
      </c>
      <c r="BM2">
        <f>SUMIF(Cart!$B$9:$B$18,BM1,Cart!$D$9:$D$18)</f>
        <v>0</v>
      </c>
      <c r="BN2">
        <f>SUMIF(Cart!$B$9:$B$18,BN1,Cart!$D$9:$D$18)</f>
        <v>0</v>
      </c>
      <c r="BO2">
        <f>SUMIF(Cart!$B$9:$B$18,BO1,Cart!$D$9:$D$18)</f>
        <v>0</v>
      </c>
      <c r="BP2">
        <f>SUMIF(Cart!$B$9:$B$18,BP1,Cart!$D$9:$D$18)</f>
        <v>0</v>
      </c>
      <c r="BQ2">
        <f>SUMIF(Cart!$B$9:$B$18,BQ1,Cart!$D$9:$D$18)</f>
        <v>0</v>
      </c>
      <c r="BR2">
        <f>SUMIF(Cart!$B$9:$B$18,BR1,Cart!$D$9:$D$18)</f>
        <v>0</v>
      </c>
      <c r="BS2">
        <f>SUMIF(Cart!$B$9:$B$18,BS1,Cart!$D$9:$D$18)</f>
        <v>0</v>
      </c>
      <c r="BT2">
        <f>SUMIF(Cart!$B$9:$B$18,BT1,Cart!$D$9:$D$18)</f>
        <v>0</v>
      </c>
    </row>
    <row r="4" spans="1:72" ht="15.75" customHeight="1" x14ac:dyDescent="0.15">
      <c r="C4" s="42"/>
    </row>
    <row r="11" spans="1:72" ht="15.75" customHeight="1" x14ac:dyDescent="0.15">
      <c r="F11"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Inventory Levels</vt:lpstr>
      <vt:lpstr>Team</vt:lpstr>
      <vt:lpstr>Login</vt:lpstr>
      <vt:lpstr>OMStart</vt:lpstr>
      <vt:lpstr>LdrStart</vt:lpstr>
      <vt:lpstr>ReqForm</vt:lpstr>
      <vt:lpstr>Cart</vt:lpstr>
      <vt:lpstr>Confirmation</vt:lpstr>
      <vt:lpstr>OrderDetail</vt:lpstr>
      <vt:lpstr>NExS.app</vt:lpstr>
      <vt:lpstr>Category</vt:lpstr>
      <vt:lpstr>Item</vt:lpstr>
      <vt:lpstr>Item_Count</vt:lpstr>
      <vt:lpstr>Max_items</vt:lpstr>
      <vt:lpstr>OrderDetail</vt:lpstr>
      <vt:lpstr>OrderRange</vt:lpstr>
      <vt:lpstr>OrderType</vt:lpstr>
      <vt:lpstr>Part_Category</vt:lpstr>
      <vt:lpstr>Part_ID</vt:lpstr>
      <vt:lpstr>Part_Name</vt:lpstr>
      <vt:lpstr>Quantity</vt:lpstr>
      <vt:lpstr>Role</vt:lpstr>
      <vt:lpstr>Start</vt:lpstr>
      <vt:lpstr>Team_Leads</vt:lpstr>
      <vt:lpstr>Tech_List</vt:lpstr>
      <vt:lpstr>Technician</vt:lpstr>
      <vt:lpstr>User</vt:lpstr>
      <vt:lpstr>Users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Kenan Miller III</cp:lastModifiedBy>
  <dcterms:created xsi:type="dcterms:W3CDTF">2020-05-27T18:18:51Z</dcterms:created>
  <dcterms:modified xsi:type="dcterms:W3CDTF">2020-06-27T15:54:10Z</dcterms:modified>
</cp:coreProperties>
</file>